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7) 아비도스\1_대한민국법원_전자민원센터\"/>
    </mc:Choice>
  </mc:AlternateContent>
  <xr:revisionPtr revIDLastSave="0" documentId="8_{32C11C96-067E-439A-B24D-1D4F42B36217}" xr6:coauthVersionLast="36" xr6:coauthVersionMax="36" xr10:uidLastSave="{00000000-0000-0000-0000-000000000000}"/>
  <bookViews>
    <workbookView xWindow="0" yWindow="0" windowWidth="25600" windowHeight="11930" xr2:uid="{00000000-000D-0000-FFFF-FFFF00000000}"/>
  </bookViews>
  <sheets>
    <sheet name="변제예정액표(1)" sheetId="1" r:id="rId1"/>
    <sheet name="변제예정액표(2)" sheetId="2" r:id="rId2"/>
    <sheet name="라이프니쯔" sheetId="3" r:id="rId3"/>
  </sheets>
  <definedNames>
    <definedName name="_xlnm.Print_Area" localSheetId="0">'변제예정액표(1)'!$A$1:$L$31</definedName>
    <definedName name="_xlnm.Print_Area" localSheetId="1">'변제예정액표(2)'!$A$1:$L$72</definedName>
  </definedNames>
  <calcPr calcId="191029"/>
</workbook>
</file>

<file path=xl/calcChain.xml><?xml version="1.0" encoding="utf-8"?>
<calcChain xmlns="http://schemas.openxmlformats.org/spreadsheetml/2006/main">
  <c r="C7" i="2" l="1"/>
  <c r="L7" i="2" s="1"/>
  <c r="C6" i="1"/>
  <c r="E25" i="1" s="1"/>
  <c r="D70" i="2"/>
  <c r="E26" i="1"/>
  <c r="H11" i="1"/>
  <c r="L11" i="1" s="1"/>
  <c r="H12" i="1"/>
  <c r="L12" i="1" s="1"/>
  <c r="H13" i="1"/>
  <c r="L13" i="1" s="1"/>
  <c r="F14" i="1"/>
  <c r="K14" i="1" s="1"/>
  <c r="H14" i="1"/>
  <c r="L14" i="1" s="1"/>
  <c r="F15" i="1"/>
  <c r="K15" i="1" s="1"/>
  <c r="H15" i="1"/>
  <c r="L15" i="1" s="1"/>
  <c r="C16" i="1"/>
  <c r="C17" i="1" s="1"/>
  <c r="D16" i="1"/>
  <c r="B5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60" i="3"/>
  <c r="B61" i="3"/>
  <c r="B62" i="3"/>
  <c r="B25" i="3"/>
  <c r="B26" i="3"/>
  <c r="B27" i="3"/>
  <c r="B28" i="3"/>
  <c r="B29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3" i="3"/>
  <c r="B4" i="3"/>
  <c r="B5" i="3"/>
  <c r="B6" i="3"/>
  <c r="H33" i="2"/>
  <c r="L33" i="2" s="1"/>
  <c r="H34" i="2"/>
  <c r="L34" i="2" s="1"/>
  <c r="H35" i="2"/>
  <c r="L35" i="2" s="1"/>
  <c r="H36" i="2"/>
  <c r="L36" i="2" s="1"/>
  <c r="H37" i="2"/>
  <c r="L37" i="2" s="1"/>
  <c r="H38" i="2"/>
  <c r="L38" i="2" s="1"/>
  <c r="H39" i="2"/>
  <c r="L39" i="2" s="1"/>
  <c r="H40" i="2"/>
  <c r="L40" i="2" s="1"/>
  <c r="C41" i="2"/>
  <c r="D41" i="2"/>
  <c r="F35" i="2"/>
  <c r="K35" i="2" s="1"/>
  <c r="F36" i="2"/>
  <c r="K36" i="2" s="1"/>
  <c r="F37" i="2"/>
  <c r="K37" i="2" s="1"/>
  <c r="F38" i="2"/>
  <c r="K38" i="2" s="1"/>
  <c r="F39" i="2"/>
  <c r="K39" i="2" s="1"/>
  <c r="F40" i="2"/>
  <c r="K40" i="2" s="1"/>
  <c r="C57" i="2"/>
  <c r="D57" i="2"/>
  <c r="H30" i="2"/>
  <c r="L30" i="2" s="1"/>
  <c r="H31" i="2"/>
  <c r="L31" i="2" s="1"/>
  <c r="H32" i="2"/>
  <c r="L32" i="2" s="1"/>
  <c r="K52" i="2"/>
  <c r="L47" i="2"/>
  <c r="L48" i="2"/>
  <c r="L49" i="2"/>
  <c r="L50" i="2"/>
  <c r="L51" i="2"/>
  <c r="L52" i="2"/>
  <c r="L53" i="2"/>
  <c r="L54" i="2"/>
  <c r="L55" i="2"/>
  <c r="L56" i="2"/>
  <c r="K53" i="2"/>
  <c r="K54" i="2"/>
  <c r="K55" i="2"/>
  <c r="K56" i="2"/>
  <c r="C58" i="2" l="1"/>
  <c r="C42" i="2"/>
  <c r="L41" i="2"/>
  <c r="H41" i="2"/>
  <c r="L57" i="2"/>
  <c r="L6" i="1"/>
  <c r="L16" i="1"/>
  <c r="H16" i="1"/>
  <c r="F13" i="1"/>
  <c r="K13" i="1" s="1"/>
  <c r="F12" i="1"/>
  <c r="K12" i="1" s="1"/>
  <c r="F11" i="1"/>
  <c r="E27" i="1"/>
  <c r="G21" i="1" s="1"/>
  <c r="F33" i="2" l="1"/>
  <c r="K33" i="2" s="1"/>
  <c r="F34" i="2"/>
  <c r="K34" i="2" s="1"/>
  <c r="F31" i="2"/>
  <c r="K31" i="2" s="1"/>
  <c r="F32" i="2"/>
  <c r="K32" i="2" s="1"/>
  <c r="F30" i="2"/>
  <c r="K11" i="1"/>
  <c r="K16" i="1" s="1"/>
  <c r="K17" i="1" s="1"/>
  <c r="F16" i="1"/>
  <c r="F17" i="1" s="1"/>
  <c r="K30" i="2" l="1"/>
  <c r="K41" i="2" s="1"/>
  <c r="K42" i="2" s="1"/>
  <c r="F41" i="2"/>
  <c r="F42" i="2" s="1"/>
  <c r="G20" i="1"/>
  <c r="C18" i="1"/>
  <c r="E68" i="2" l="1"/>
  <c r="E69" i="2"/>
  <c r="E24" i="2"/>
  <c r="E20" i="2"/>
  <c r="I61" i="2"/>
  <c r="E70" i="2" l="1"/>
  <c r="I62" i="2" s="1"/>
  <c r="D64" i="2" s="1"/>
  <c r="H10" i="2" s="1"/>
  <c r="J10" i="2" l="1"/>
  <c r="F47" i="2" s="1"/>
  <c r="E25" i="2"/>
  <c r="K64" i="2" l="1"/>
  <c r="K49" i="2" l="1"/>
  <c r="K50" i="2"/>
  <c r="K51" i="2"/>
  <c r="K48" i="2"/>
  <c r="K47" i="2"/>
  <c r="K57" i="2" l="1"/>
  <c r="K58" i="2" s="1"/>
  <c r="K24" i="2" s="1"/>
  <c r="E21" i="2" l="1"/>
</calcChain>
</file>

<file path=xl/sharedStrings.xml><?xml version="1.0" encoding="utf-8"?>
<sst xmlns="http://schemas.openxmlformats.org/spreadsheetml/2006/main" count="129" uniqueCount="88">
  <si>
    <t>2. 채권자별 변제예정액의 산정내역</t>
    <phoneticPr fontId="2" type="noConversion"/>
  </si>
  <si>
    <t>채권번호</t>
    <phoneticPr fontId="2" type="noConversion"/>
  </si>
  <si>
    <t>채권자</t>
    <phoneticPr fontId="2" type="noConversion"/>
  </si>
  <si>
    <t>확정채권액
(원금)</t>
    <phoneticPr fontId="2" type="noConversion"/>
  </si>
  <si>
    <t>미확정채권액
(원금)</t>
    <phoneticPr fontId="2" type="noConversion"/>
  </si>
  <si>
    <t>O 총 변제예정(유보)액의 현재가치 산정근거</t>
    <phoneticPr fontId="2" type="noConversion"/>
  </si>
  <si>
    <t>적립기간(월)</t>
    <phoneticPr fontId="2" type="noConversion"/>
  </si>
  <si>
    <t xml:space="preserve">변제투입기간(월) </t>
    <phoneticPr fontId="2" type="noConversion"/>
  </si>
  <si>
    <t>합  계</t>
    <phoneticPr fontId="2" type="noConversion"/>
  </si>
  <si>
    <t>1. 기초사항</t>
    <phoneticPr fontId="2" type="noConversion"/>
  </si>
  <si>
    <t xml:space="preserve">  가. 가용소득</t>
    <phoneticPr fontId="2" type="noConversion"/>
  </si>
  <si>
    <t xml:space="preserve">  나. 처분대상 재산</t>
    <phoneticPr fontId="2" type="noConversion"/>
  </si>
  <si>
    <t xml:space="preserve">  가. 가용소득에 의한 변제내역</t>
    <phoneticPr fontId="2" type="noConversion"/>
  </si>
  <si>
    <t xml:space="preserve">  나. 재산처분을 통한 변제의 예상</t>
    <phoneticPr fontId="2" type="noConversion"/>
  </si>
  <si>
    <t>월단위라이프니쯔수치표</t>
    <phoneticPr fontId="2" type="noConversion"/>
  </si>
  <si>
    <t>월</t>
    <phoneticPr fontId="2" type="noConversion"/>
  </si>
  <si>
    <t>라이프니쯔수치</t>
    <phoneticPr fontId="2" type="noConversion"/>
  </si>
  <si>
    <t>⑤현재가치</t>
    <phoneticPr fontId="2" type="noConversion"/>
  </si>
  <si>
    <t>⑥재산처분에 의한 
총변제예정(유보)액
({③-⑤}*1.3)</t>
    <phoneticPr fontId="2" type="noConversion"/>
  </si>
  <si>
    <t>총변제
예정(유보)액
(⑤+⑥)</t>
    <phoneticPr fontId="2" type="noConversion"/>
  </si>
  <si>
    <r>
      <t>주)</t>
    </r>
    <r>
      <rPr>
        <b/>
        <sz val="10"/>
        <rFont val="돋움"/>
        <family val="3"/>
        <charset val="129"/>
      </rPr>
      <t xml:space="preserve"> 1.3</t>
    </r>
    <r>
      <rPr>
        <sz val="9"/>
        <rFont val="돋움"/>
        <family val="3"/>
        <charset val="129"/>
      </rPr>
      <t xml:space="preserve"> : 라이프니쯔 방식에 의한 현가할인율
          (변제인가일로부터 1년이내 재산처분시)</t>
    </r>
    <phoneticPr fontId="2" type="noConversion"/>
  </si>
  <si>
    <t>O 가용소득에 의한 총 변제예정(유보)액의 현재가치 산정근거</t>
    <phoneticPr fontId="2" type="noConversion"/>
  </si>
  <si>
    <t>4. 청산가치와의 비교</t>
    <phoneticPr fontId="2" type="noConversion"/>
  </si>
  <si>
    <t>A은행㈜</t>
    <phoneticPr fontId="2" type="noConversion"/>
  </si>
  <si>
    <t>B상호
저축은행</t>
    <phoneticPr fontId="2" type="noConversion"/>
  </si>
  <si>
    <t>㈜ J 크레디트</t>
    <phoneticPr fontId="2" type="noConversion"/>
  </si>
  <si>
    <t>(D) 개인회생채권액</t>
    <phoneticPr fontId="2" type="noConversion"/>
  </si>
  <si>
    <t>(F) 총 변제예정(유보)액</t>
    <phoneticPr fontId="2" type="noConversion"/>
  </si>
  <si>
    <t>합   계</t>
    <phoneticPr fontId="2" type="noConversion"/>
  </si>
  <si>
    <t>(단위:원)</t>
    <phoneticPr fontId="2" type="noConversion"/>
  </si>
  <si>
    <t>채권
번호</t>
    <phoneticPr fontId="2" type="noConversion"/>
  </si>
  <si>
    <t>(D) 개인회생채권액</t>
    <phoneticPr fontId="2" type="noConversion"/>
  </si>
  <si>
    <t>(E) 월 변제예정(유보)액</t>
    <phoneticPr fontId="2" type="noConversion"/>
  </si>
  <si>
    <t>(F) 총 변제예정(유보)액</t>
    <phoneticPr fontId="2" type="noConversion"/>
  </si>
  <si>
    <t>상당액</t>
    <phoneticPr fontId="2" type="noConversion"/>
  </si>
  <si>
    <t>(J)
청산
가치</t>
    <phoneticPr fontId="2" type="noConversion"/>
  </si>
  <si>
    <t>(B) 변제횟수</t>
    <phoneticPr fontId="2" type="noConversion"/>
  </si>
  <si>
    <t>(L)  현재가치</t>
    <phoneticPr fontId="2" type="noConversion"/>
  </si>
  <si>
    <t>(K) 가용소득에의한
총변제예정(유보)액</t>
    <phoneticPr fontId="2" type="noConversion"/>
  </si>
  <si>
    <t>순번</t>
    <phoneticPr fontId="2" type="noConversion"/>
  </si>
  <si>
    <t>변제에 제공할 처분대상 재산</t>
    <phoneticPr fontId="2" type="noConversion"/>
  </si>
  <si>
    <t>변제기한</t>
    <phoneticPr fontId="2" type="noConversion"/>
  </si>
  <si>
    <t>3. 변제율</t>
    <phoneticPr fontId="2" type="noConversion"/>
  </si>
  <si>
    <t xml:space="preserve">  가. 가용소득에 의한 변제 : 원금의</t>
    <phoneticPr fontId="2" type="noConversion"/>
  </si>
  <si>
    <t xml:space="preserve">  나. 재산처분을 통한 변제 : 원금의</t>
    <phoneticPr fontId="2" type="noConversion"/>
  </si>
  <si>
    <t>별표(1)과 같음</t>
    <phoneticPr fontId="2" type="noConversion"/>
  </si>
  <si>
    <t>별표(2)와 같음</t>
    <phoneticPr fontId="2" type="noConversion"/>
  </si>
  <si>
    <t>4. 청산가치와의 비교</t>
    <phoneticPr fontId="2" type="noConversion"/>
  </si>
  <si>
    <t>(L) 현재가치</t>
    <phoneticPr fontId="2" type="noConversion"/>
  </si>
  <si>
    <t>(M) 재산처분에 의한
총변제예정(유보)액</t>
    <phoneticPr fontId="2" type="noConversion"/>
  </si>
  <si>
    <t>(N) 현재가치</t>
    <phoneticPr fontId="2" type="noConversion"/>
  </si>
  <si>
    <t>(E) 매월변제예정(유보)액</t>
    <phoneticPr fontId="2" type="noConversion"/>
  </si>
  <si>
    <t>㈜ A은행</t>
    <phoneticPr fontId="2" type="noConversion"/>
  </si>
  <si>
    <t>㈜B카드</t>
    <phoneticPr fontId="2" type="noConversion"/>
  </si>
  <si>
    <t>C캐피탈㈜</t>
    <phoneticPr fontId="2" type="noConversion"/>
  </si>
  <si>
    <t>㈜D크레티드</t>
    <phoneticPr fontId="2" type="noConversion"/>
  </si>
  <si>
    <t>F유동화전문(유)</t>
    <phoneticPr fontId="2" type="noConversion"/>
  </si>
  <si>
    <t>별표(1) 가용소득에 의한 변제내역</t>
    <phoneticPr fontId="2" type="noConversion"/>
  </si>
  <si>
    <t>(P) 총 변제예정(유보)액</t>
    <phoneticPr fontId="2" type="noConversion"/>
  </si>
  <si>
    <t>0변제투입예정액 산출근거</t>
    <phoneticPr fontId="2" type="noConversion"/>
  </si>
  <si>
    <t>별표(2) 재산처분을 통한 변제의 예상</t>
    <phoneticPr fontId="2" type="noConversion"/>
  </si>
  <si>
    <t>총   계</t>
    <phoneticPr fontId="2" type="noConversion"/>
  </si>
  <si>
    <t>③청산
가치</t>
    <phoneticPr fontId="2" type="noConversion"/>
  </si>
  <si>
    <t xml:space="preserve"> </t>
    <phoneticPr fontId="2" type="noConversion"/>
  </si>
  <si>
    <t xml:space="preserve"> </t>
    <phoneticPr fontId="2" type="noConversion"/>
  </si>
  <si>
    <r>
      <t xml:space="preserve">                                                                   </t>
    </r>
    <r>
      <rPr>
        <b/>
        <sz val="16"/>
        <rFont val="돋움"/>
        <family val="3"/>
        <charset val="129"/>
      </rPr>
      <t>* 입력시 주의사항</t>
    </r>
    <r>
      <rPr>
        <sz val="11"/>
        <rFont val="돋움"/>
        <family val="3"/>
        <charset val="129"/>
      </rPr>
      <t xml:space="preserve">
1. 기초사항의 (B)변제회수 입력시 숫자만 입력하고, "회"입력은 하지말것.
2. 가용소득에 의한 총 변제예정(유보)액의 현재가치 산정근거 입력시 1.적립기간(월)은 3으로 하고 나머지
    변제횟수를 2. 변제투입기간에 입력할 것(예-변제횟수가 60회시 : 적립기간 3, 변제투입기간 57로 입력)
</t>
    </r>
    <phoneticPr fontId="2" type="noConversion"/>
  </si>
  <si>
    <t>④ 월회생위원 
       보수</t>
    <phoneticPr fontId="2" type="noConversion"/>
  </si>
  <si>
    <t>③ 월평균 가용소득</t>
    <phoneticPr fontId="2" type="noConversion"/>
  </si>
  <si>
    <t xml:space="preserve">(A) 월 실제 
가용소득
(③ - ④) </t>
    <phoneticPr fontId="2" type="noConversion"/>
  </si>
  <si>
    <t>(C) 총 실제
가용소득</t>
    <phoneticPr fontId="2" type="noConversion"/>
  </si>
  <si>
    <t>(A) 월 실제
가용소득
(③ - ④)</t>
    <phoneticPr fontId="2" type="noConversion"/>
  </si>
  <si>
    <t>변제투입
예정액</t>
    <phoneticPr fontId="2" type="noConversion"/>
  </si>
  <si>
    <t>회생위원
보수</t>
    <phoneticPr fontId="2" type="noConversion"/>
  </si>
  <si>
    <t>(K) 가용소득 변제액에 의한 총변제예정(유보)액</t>
    <phoneticPr fontId="2" type="noConversion"/>
  </si>
  <si>
    <t>(O) 실제 변제투입예정액</t>
    <phoneticPr fontId="2" type="noConversion"/>
  </si>
  <si>
    <t>④가용소득에 의한총변제예정(유보)액</t>
    <phoneticPr fontId="2" type="noConversion"/>
  </si>
  <si>
    <t>④ 월 회생위원
        보수</t>
    <phoneticPr fontId="2" type="noConversion"/>
  </si>
  <si>
    <t>③ 월평균
가용소득</t>
    <phoneticPr fontId="2" type="noConversion"/>
  </si>
  <si>
    <t>실제
변제투입예정액</t>
    <phoneticPr fontId="2" type="noConversion"/>
  </si>
  <si>
    <t xml:space="preserve"> 서울 00구 00동 00대지 00평</t>
    <phoneticPr fontId="2" type="noConversion"/>
  </si>
  <si>
    <t xml:space="preserve"> 00시 00동 00전 00평</t>
    <phoneticPr fontId="2" type="noConversion"/>
  </si>
  <si>
    <t>인가일로부터
1년내</t>
    <phoneticPr fontId="2" type="noConversion"/>
  </si>
  <si>
    <t>(단위: 원)</t>
    <phoneticPr fontId="2" type="noConversion"/>
  </si>
  <si>
    <t>(단위: 원)</t>
    <phoneticPr fontId="2" type="noConversion"/>
  </si>
  <si>
    <r>
      <t>개인회생채권 변제예정액표</t>
    </r>
    <r>
      <rPr>
        <b/>
        <sz val="10"/>
        <rFont val="돋움"/>
        <family val="3"/>
        <charset val="129"/>
      </rPr>
      <t/>
    </r>
    <phoneticPr fontId="2" type="noConversion"/>
  </si>
  <si>
    <t>개인회생채권 변제예정액표</t>
    <phoneticPr fontId="2" type="noConversion"/>
  </si>
  <si>
    <t>20    개회        호    채무자</t>
    <phoneticPr fontId="2" type="noConversion"/>
  </si>
  <si>
    <t>3. 변제율: 원금의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</si>
</sst>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_ "/>
    <numFmt numFmtId="178" formatCode="0.00000000_ "/>
    <numFmt numFmtId="179" formatCode="\(\G\)\ \ \ \ ###,###"/>
    <numFmt numFmtId="180" formatCode="\(h\)"/>
    <numFmt numFmtId="181" formatCode="\(\I\)\ \ \ ###,###"/>
    <numFmt numFmtId="182" formatCode="\(&quot;H&quot;\)\ \ \ ###,###"/>
    <numFmt numFmtId="183" formatCode="#&quot;회&quot;"/>
    <numFmt numFmtId="184" formatCode="\(\ #\ \)&quot;%&quot;"/>
    <numFmt numFmtId="185" formatCode="_-* #,##0.00_-;\-* #,##0.00_-;_-* &quot;-&quot;_-;_-@_-"/>
    <numFmt numFmtId="186" formatCode="\(\ \ #\ \ \)&quot;%&quot;"/>
    <numFmt numFmtId="187" formatCode="\(\Q\)\ \ \ \ ###,###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sz val="11"/>
      <color indexed="9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b/>
      <u/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8" tint="0.79992065187536243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78" fontId="0" fillId="0" borderId="0" xfId="0" applyNumberFormat="1"/>
    <xf numFmtId="0" fontId="0" fillId="2" borderId="0" xfId="0" applyFill="1" applyAlignment="1">
      <alignment horizontal="center"/>
    </xf>
    <xf numFmtId="178" fontId="0" fillId="2" borderId="0" xfId="0" applyNumberFormat="1" applyFill="1"/>
    <xf numFmtId="0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80" fontId="12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1" fontId="12" fillId="0" borderId="0" xfId="0" applyNumberFormat="1" applyFont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8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84" fontId="1" fillId="0" borderId="0" xfId="0" applyNumberFormat="1" applyFont="1" applyFill="1" applyAlignment="1">
      <alignment horizontal="center" vertical="center"/>
    </xf>
    <xf numFmtId="18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0" fontId="6" fillId="0" borderId="7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20" xfId="0" applyNumberFormat="1" applyFont="1" applyFill="1" applyBorder="1" applyAlignment="1">
      <alignment vertical="center"/>
    </xf>
    <xf numFmtId="3" fontId="6" fillId="0" borderId="21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3" fontId="8" fillId="0" borderId="1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left" vertical="center"/>
    </xf>
    <xf numFmtId="0" fontId="6" fillId="0" borderId="22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185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0" fillId="0" borderId="10" xfId="0" applyFill="1" applyBorder="1" applyAlignment="1">
      <alignment vertical="center"/>
    </xf>
    <xf numFmtId="43" fontId="0" fillId="0" borderId="0" xfId="0" applyNumberFormat="1" applyFill="1"/>
    <xf numFmtId="0" fontId="0" fillId="0" borderId="11" xfId="0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vertical="center"/>
    </xf>
    <xf numFmtId="3" fontId="6" fillId="3" borderId="15" xfId="0" applyNumberFormat="1" applyFont="1" applyFill="1" applyBorder="1" applyAlignment="1">
      <alignment horizontal="right" vertical="center"/>
    </xf>
    <xf numFmtId="3" fontId="6" fillId="3" borderId="10" xfId="0" applyNumberFormat="1" applyFont="1" applyFill="1" applyBorder="1" applyAlignment="1">
      <alignment horizontal="right" vertical="center"/>
    </xf>
    <xf numFmtId="3" fontId="6" fillId="3" borderId="12" xfId="0" applyNumberFormat="1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20" xfId="0" applyNumberFormat="1" applyFont="1" applyFill="1" applyBorder="1" applyAlignment="1">
      <alignment horizontal="right" vertical="center"/>
    </xf>
    <xf numFmtId="3" fontId="6" fillId="0" borderId="21" xfId="0" applyNumberFormat="1" applyFont="1" applyFill="1" applyBorder="1" applyAlignment="1">
      <alignment horizontal="right" vertical="center"/>
    </xf>
    <xf numFmtId="186" fontId="4" fillId="0" borderId="0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3" fontId="5" fillId="0" borderId="2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83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/>
    </xf>
    <xf numFmtId="177" fontId="5" fillId="0" borderId="8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/>
    </xf>
    <xf numFmtId="183" fontId="5" fillId="0" borderId="94" xfId="0" applyNumberFormat="1" applyFont="1" applyFill="1" applyBorder="1" applyAlignment="1">
      <alignment horizontal="center" vertical="center"/>
    </xf>
    <xf numFmtId="177" fontId="8" fillId="3" borderId="25" xfId="0" applyNumberFormat="1" applyFont="1" applyFill="1" applyBorder="1" applyAlignment="1">
      <alignment horizontal="center" vertical="center"/>
    </xf>
    <xf numFmtId="41" fontId="5" fillId="0" borderId="95" xfId="0" applyNumberFormat="1" applyFont="1" applyFill="1" applyBorder="1" applyAlignment="1">
      <alignment horizontal="center" vertical="center" wrapText="1"/>
    </xf>
    <xf numFmtId="0" fontId="13" fillId="0" borderId="92" xfId="0" applyFont="1" applyFill="1" applyBorder="1" applyAlignment="1">
      <alignment horizontal="center" vertical="center" wrapText="1"/>
    </xf>
    <xf numFmtId="177" fontId="5" fillId="4" borderId="86" xfId="0" applyNumberFormat="1" applyFont="1" applyFill="1" applyBorder="1" applyAlignment="1">
      <alignment vertical="center"/>
    </xf>
    <xf numFmtId="177" fontId="5" fillId="5" borderId="26" xfId="0" applyNumberFormat="1" applyFont="1" applyFill="1" applyBorder="1" applyAlignment="1">
      <alignment horizontal="center" vertical="center"/>
    </xf>
    <xf numFmtId="183" fontId="5" fillId="4" borderId="26" xfId="0" applyNumberFormat="1" applyFont="1" applyFill="1" applyBorder="1" applyAlignment="1">
      <alignment horizontal="center" vertical="center"/>
    </xf>
    <xf numFmtId="177" fontId="5" fillId="4" borderId="86" xfId="0" applyNumberFormat="1" applyFont="1" applyFill="1" applyBorder="1" applyAlignment="1">
      <alignment horizontal="center" vertical="center" wrapText="1"/>
    </xf>
    <xf numFmtId="0" fontId="5" fillId="0" borderId="85" xfId="0" applyFont="1" applyBorder="1" applyAlignment="1">
      <alignment vertical="center" wrapText="1"/>
    </xf>
    <xf numFmtId="41" fontId="5" fillId="0" borderId="85" xfId="0" applyNumberFormat="1" applyFont="1" applyBorder="1" applyAlignment="1">
      <alignment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177" fontId="10" fillId="0" borderId="4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0" fillId="4" borderId="4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7" fontId="5" fillId="4" borderId="91" xfId="0" applyNumberFormat="1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40" xfId="0" applyNumberFormat="1" applyFont="1" applyBorder="1" applyAlignment="1">
      <alignment horizontal="left" vertical="center" wrapText="1"/>
    </xf>
    <xf numFmtId="3" fontId="6" fillId="0" borderId="41" xfId="0" applyNumberFormat="1" applyFont="1" applyBorder="1" applyAlignment="1">
      <alignment horizontal="left" vertical="center" wrapText="1"/>
    </xf>
    <xf numFmtId="41" fontId="6" fillId="3" borderId="44" xfId="0" applyNumberFormat="1" applyFont="1" applyFill="1" applyBorder="1" applyAlignment="1">
      <alignment horizontal="center" vertical="center"/>
    </xf>
    <xf numFmtId="41" fontId="6" fillId="3" borderId="3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40" xfId="0" applyNumberFormat="1" applyFont="1" applyFill="1" applyBorder="1" applyAlignment="1">
      <alignment horizontal="center" vertical="center" wrapText="1"/>
    </xf>
    <xf numFmtId="177" fontId="6" fillId="0" borderId="41" xfId="0" applyNumberFormat="1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right"/>
    </xf>
    <xf numFmtId="0" fontId="4" fillId="0" borderId="37" xfId="0" applyFont="1" applyBorder="1" applyAlignment="1">
      <alignment horizontal="left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right" vertical="center"/>
    </xf>
    <xf numFmtId="3" fontId="6" fillId="3" borderId="39" xfId="0" applyNumberFormat="1" applyFont="1" applyFill="1" applyBorder="1" applyAlignment="1">
      <alignment horizontal="right" vertical="center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183" fontId="5" fillId="4" borderId="89" xfId="0" applyNumberFormat="1" applyFont="1" applyFill="1" applyBorder="1" applyAlignment="1">
      <alignment horizontal="center" vertical="center"/>
    </xf>
    <xf numFmtId="183" fontId="5" fillId="4" borderId="90" xfId="0" applyNumberFormat="1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3" fontId="6" fillId="0" borderId="28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horizontal="right" vertical="center"/>
    </xf>
    <xf numFmtId="3" fontId="6" fillId="0" borderId="39" xfId="0" applyNumberFormat="1" applyFont="1" applyFill="1" applyBorder="1" applyAlignment="1">
      <alignment horizontal="right" vertical="center"/>
    </xf>
    <xf numFmtId="3" fontId="6" fillId="3" borderId="33" xfId="0" applyNumberFormat="1" applyFont="1" applyFill="1" applyBorder="1" applyAlignment="1">
      <alignment horizontal="right" vertical="center"/>
    </xf>
    <xf numFmtId="3" fontId="6" fillId="3" borderId="46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31" xfId="0" applyFont="1" applyBorder="1"/>
    <xf numFmtId="179" fontId="6" fillId="0" borderId="30" xfId="0" applyNumberFormat="1" applyFont="1" applyFill="1" applyBorder="1" applyAlignment="1">
      <alignment horizontal="center" vertical="center"/>
    </xf>
    <xf numFmtId="179" fontId="6" fillId="0" borderId="31" xfId="0" applyNumberFormat="1" applyFont="1" applyFill="1" applyBorder="1" applyAlignment="1">
      <alignment horizontal="center" vertical="center"/>
    </xf>
    <xf numFmtId="179" fontId="6" fillId="0" borderId="3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6" fillId="0" borderId="51" xfId="0" applyNumberFormat="1" applyFont="1" applyFill="1" applyBorder="1" applyAlignment="1">
      <alignment horizontal="right" vertical="center"/>
    </xf>
    <xf numFmtId="3" fontId="6" fillId="0" borderId="31" xfId="0" applyNumberFormat="1" applyFont="1" applyFill="1" applyBorder="1" applyAlignment="1">
      <alignment horizontal="right" vertical="center"/>
    </xf>
    <xf numFmtId="3" fontId="6" fillId="0" borderId="38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3" fontId="6" fillId="0" borderId="33" xfId="0" applyNumberFormat="1" applyFont="1" applyFill="1" applyBorder="1" applyAlignment="1">
      <alignment horizontal="right" vertical="center"/>
    </xf>
    <xf numFmtId="3" fontId="6" fillId="0" borderId="34" xfId="0" applyNumberFormat="1" applyFont="1" applyFill="1" applyBorder="1" applyAlignment="1">
      <alignment horizontal="right" vertical="center"/>
    </xf>
    <xf numFmtId="3" fontId="6" fillId="0" borderId="46" xfId="0" applyNumberFormat="1" applyFont="1" applyFill="1" applyBorder="1" applyAlignment="1">
      <alignment horizontal="right" vertical="center"/>
    </xf>
    <xf numFmtId="0" fontId="5" fillId="0" borderId="85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181" fontId="6" fillId="0" borderId="30" xfId="0" applyNumberFormat="1" applyFont="1" applyFill="1" applyBorder="1" applyAlignment="1">
      <alignment horizontal="center" vertical="center"/>
    </xf>
    <xf numFmtId="181" fontId="6" fillId="0" borderId="27" xfId="0" applyNumberFormat="1" applyFont="1" applyFill="1" applyBorder="1" applyAlignment="1">
      <alignment horizontal="center"/>
    </xf>
    <xf numFmtId="3" fontId="6" fillId="0" borderId="45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" fontId="6" fillId="3" borderId="51" xfId="0" applyNumberFormat="1" applyFont="1" applyFill="1" applyBorder="1" applyAlignment="1">
      <alignment horizontal="right" vertical="center"/>
    </xf>
    <xf numFmtId="3" fontId="6" fillId="3" borderId="38" xfId="0" applyNumberFormat="1" applyFont="1" applyFill="1" applyBorder="1" applyAlignment="1">
      <alignment horizontal="right" vertical="center"/>
    </xf>
    <xf numFmtId="182" fontId="6" fillId="0" borderId="30" xfId="0" applyNumberFormat="1" applyFont="1" applyFill="1" applyBorder="1" applyAlignment="1">
      <alignment horizontal="center" vertical="center"/>
    </xf>
    <xf numFmtId="182" fontId="6" fillId="0" borderId="31" xfId="0" applyNumberFormat="1" applyFont="1" applyFill="1" applyBorder="1" applyAlignment="1">
      <alignment horizontal="center" vertical="center"/>
    </xf>
    <xf numFmtId="182" fontId="6" fillId="0" borderId="38" xfId="0" applyNumberFormat="1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177" fontId="5" fillId="0" borderId="59" xfId="0" applyNumberFormat="1" applyFont="1" applyFill="1" applyBorder="1" applyAlignment="1">
      <alignment horizontal="center" vertical="center"/>
    </xf>
    <xf numFmtId="0" fontId="5" fillId="0" borderId="61" xfId="0" applyNumberFormat="1" applyFont="1" applyFill="1" applyBorder="1" applyAlignment="1">
      <alignment horizontal="center" vertical="center"/>
    </xf>
    <xf numFmtId="177" fontId="6" fillId="0" borderId="24" xfId="0" applyNumberFormat="1" applyFont="1" applyFill="1" applyBorder="1" applyAlignment="1">
      <alignment horizontal="center" vertical="center"/>
    </xf>
    <xf numFmtId="177" fontId="6" fillId="0" borderId="62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63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41" fontId="5" fillId="4" borderId="96" xfId="0" applyNumberFormat="1" applyFont="1" applyFill="1" applyBorder="1" applyAlignment="1">
      <alignment horizontal="center" vertical="center"/>
    </xf>
    <xf numFmtId="0" fontId="10" fillId="4" borderId="96" xfId="0" applyFont="1" applyFill="1" applyBorder="1" applyAlignment="1">
      <alignment horizontal="center" vertical="center"/>
    </xf>
    <xf numFmtId="0" fontId="10" fillId="4" borderId="97" xfId="0" applyFont="1" applyFill="1" applyBorder="1" applyAlignment="1">
      <alignment horizontal="center" vertical="center"/>
    </xf>
    <xf numFmtId="0" fontId="10" fillId="4" borderId="98" xfId="0" applyFont="1" applyFill="1" applyBorder="1" applyAlignment="1">
      <alignment horizontal="center" vertical="center"/>
    </xf>
    <xf numFmtId="0" fontId="10" fillId="4" borderId="99" xfId="0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54" xfId="0" applyNumberFormat="1" applyFont="1" applyFill="1" applyBorder="1" applyAlignment="1">
      <alignment horizontal="center" vertical="center"/>
    </xf>
    <xf numFmtId="3" fontId="6" fillId="0" borderId="58" xfId="0" applyNumberFormat="1" applyFont="1" applyFill="1" applyBorder="1" applyAlignment="1">
      <alignment horizontal="center" vertical="center"/>
    </xf>
    <xf numFmtId="41" fontId="6" fillId="4" borderId="96" xfId="0" applyNumberFormat="1" applyFont="1" applyFill="1" applyBorder="1" applyAlignment="1">
      <alignment horizontal="center" vertical="center" wrapText="1"/>
    </xf>
    <xf numFmtId="41" fontId="6" fillId="4" borderId="98" xfId="0" applyNumberFormat="1" applyFont="1" applyFill="1" applyBorder="1" applyAlignment="1">
      <alignment horizontal="center" vertical="center"/>
    </xf>
    <xf numFmtId="41" fontId="5" fillId="4" borderId="98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64" xfId="0" applyNumberFormat="1" applyFont="1" applyFill="1" applyBorder="1" applyAlignment="1">
      <alignment horizontal="center" vertical="center"/>
    </xf>
    <xf numFmtId="3" fontId="6" fillId="0" borderId="65" xfId="0" applyNumberFormat="1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177" fontId="6" fillId="0" borderId="42" xfId="0" applyNumberFormat="1" applyFont="1" applyFill="1" applyBorder="1" applyAlignment="1">
      <alignment horizontal="center" vertical="center"/>
    </xf>
    <xf numFmtId="177" fontId="6" fillId="0" borderId="66" xfId="0" applyNumberFormat="1" applyFont="1" applyFill="1" applyBorder="1" applyAlignment="1">
      <alignment horizontal="center" vertical="center"/>
    </xf>
    <xf numFmtId="41" fontId="6" fillId="0" borderId="67" xfId="0" applyNumberFormat="1" applyFont="1" applyFill="1" applyBorder="1" applyAlignment="1">
      <alignment horizontal="center" vertical="center"/>
    </xf>
    <xf numFmtId="41" fontId="6" fillId="0" borderId="27" xfId="0" applyNumberFormat="1" applyFont="1" applyFill="1" applyBorder="1" applyAlignment="1">
      <alignment horizontal="center" vertical="center"/>
    </xf>
    <xf numFmtId="3" fontId="6" fillId="0" borderId="58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right" vertical="center"/>
    </xf>
    <xf numFmtId="3" fontId="6" fillId="0" borderId="39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177" fontId="6" fillId="3" borderId="44" xfId="0" applyNumberFormat="1" applyFont="1" applyFill="1" applyBorder="1" applyAlignment="1">
      <alignment horizontal="center" vertical="center"/>
    </xf>
    <xf numFmtId="177" fontId="6" fillId="3" borderId="32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/>
    </xf>
    <xf numFmtId="3" fontId="6" fillId="0" borderId="80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176" fontId="5" fillId="0" borderId="59" xfId="0" applyNumberFormat="1" applyFont="1" applyFill="1" applyBorder="1" applyAlignment="1">
      <alignment horizontal="center" vertical="center"/>
    </xf>
    <xf numFmtId="176" fontId="5" fillId="0" borderId="101" xfId="0" applyNumberFormat="1" applyFon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176" fontId="6" fillId="0" borderId="56" xfId="0" applyNumberFormat="1" applyFont="1" applyFill="1" applyBorder="1" applyAlignment="1">
      <alignment horizontal="center" vertical="center"/>
    </xf>
    <xf numFmtId="176" fontId="6" fillId="0" borderId="100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181" fontId="5" fillId="0" borderId="12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179" fontId="5" fillId="0" borderId="12" xfId="0" applyNumberFormat="1" applyFont="1" applyFill="1" applyBorder="1" applyAlignment="1">
      <alignment horizontal="center" vertical="center"/>
    </xf>
    <xf numFmtId="179" fontId="5" fillId="0" borderId="76" xfId="0" applyNumberFormat="1" applyFont="1" applyFill="1" applyBorder="1" applyAlignment="1">
      <alignment horizontal="center" vertical="center"/>
    </xf>
    <xf numFmtId="179" fontId="5" fillId="0" borderId="77" xfId="0" applyNumberFormat="1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82" fontId="5" fillId="0" borderId="31" xfId="0" applyNumberFormat="1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46" xfId="0" applyNumberFormat="1" applyFont="1" applyFill="1" applyBorder="1" applyAlignment="1">
      <alignment horizontal="right" vertical="center"/>
    </xf>
    <xf numFmtId="3" fontId="8" fillId="0" borderId="25" xfId="0" applyNumberFormat="1" applyFont="1" applyFill="1" applyBorder="1" applyAlignment="1">
      <alignment horizontal="right" vertical="center"/>
    </xf>
    <xf numFmtId="3" fontId="8" fillId="0" borderId="63" xfId="0" applyNumberFormat="1" applyFont="1" applyFill="1" applyBorder="1" applyAlignment="1">
      <alignment horizontal="right" vertical="center"/>
    </xf>
    <xf numFmtId="3" fontId="8" fillId="0" borderId="78" xfId="0" applyNumberFormat="1" applyFont="1" applyFill="1" applyBorder="1" applyAlignment="1">
      <alignment horizontal="right" vertical="center"/>
    </xf>
    <xf numFmtId="3" fontId="8" fillId="0" borderId="79" xfId="0" applyNumberFormat="1" applyFont="1" applyFill="1" applyBorder="1" applyAlignment="1">
      <alignment horizontal="right" vertical="center"/>
    </xf>
    <xf numFmtId="3" fontId="8" fillId="3" borderId="25" xfId="0" applyNumberFormat="1" applyFont="1" applyFill="1" applyBorder="1" applyAlignment="1">
      <alignment horizontal="right" vertical="center"/>
    </xf>
    <xf numFmtId="3" fontId="8" fillId="3" borderId="63" xfId="0" applyNumberFormat="1" applyFont="1" applyFill="1" applyBorder="1" applyAlignment="1">
      <alignment horizontal="right" vertical="center"/>
    </xf>
    <xf numFmtId="176" fontId="5" fillId="0" borderId="71" xfId="0" applyNumberFormat="1" applyFont="1" applyFill="1" applyBorder="1" applyAlignment="1">
      <alignment vertical="center"/>
    </xf>
    <xf numFmtId="176" fontId="10" fillId="0" borderId="72" xfId="0" applyNumberFormat="1" applyFont="1" applyFill="1" applyBorder="1" applyAlignment="1">
      <alignment vertical="center"/>
    </xf>
    <xf numFmtId="176" fontId="10" fillId="0" borderId="73" xfId="0" applyNumberFormat="1" applyFont="1" applyFill="1" applyBorder="1" applyAlignment="1">
      <alignment vertical="center"/>
    </xf>
    <xf numFmtId="41" fontId="6" fillId="0" borderId="70" xfId="0" applyNumberFormat="1" applyFont="1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/>
    </xf>
    <xf numFmtId="3" fontId="8" fillId="3" borderId="82" xfId="0" applyNumberFormat="1" applyFont="1" applyFill="1" applyBorder="1" applyAlignment="1">
      <alignment horizontal="right" vertical="center"/>
    </xf>
    <xf numFmtId="3" fontId="8" fillId="3" borderId="8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4" borderId="54" xfId="0" applyFont="1" applyFill="1" applyBorder="1" applyAlignment="1">
      <alignment horizontal="left" vertical="center"/>
    </xf>
    <xf numFmtId="0" fontId="6" fillId="4" borderId="51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177" fontId="6" fillId="0" borderId="68" xfId="0" applyNumberFormat="1" applyFont="1" applyFill="1" applyBorder="1" applyAlignment="1">
      <alignment horizontal="center" vertical="center"/>
    </xf>
    <xf numFmtId="177" fontId="6" fillId="0" borderId="69" xfId="0" applyNumberFormat="1" applyFont="1" applyFill="1" applyBorder="1" applyAlignment="1">
      <alignment horizontal="center" vertical="center"/>
    </xf>
    <xf numFmtId="177" fontId="6" fillId="0" borderId="67" xfId="0" applyNumberFormat="1" applyFont="1" applyFill="1" applyBorder="1" applyAlignment="1">
      <alignment horizontal="center" vertical="center"/>
    </xf>
    <xf numFmtId="177" fontId="6" fillId="0" borderId="27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84" xfId="0" applyFont="1" applyFill="1" applyBorder="1" applyAlignment="1">
      <alignment horizontal="left" vertical="center" wrapText="1"/>
    </xf>
    <xf numFmtId="0" fontId="0" fillId="0" borderId="84" xfId="0" applyFill="1" applyBorder="1" applyAlignment="1">
      <alignment horizontal="left" vertical="center"/>
    </xf>
    <xf numFmtId="3" fontId="6" fillId="3" borderId="6" xfId="0" applyNumberFormat="1" applyFont="1" applyFill="1" applyBorder="1" applyAlignment="1">
      <alignment horizontal="right" vertical="center"/>
    </xf>
    <xf numFmtId="3" fontId="6" fillId="3" borderId="55" xfId="0" applyNumberFormat="1" applyFont="1" applyFill="1" applyBorder="1" applyAlignment="1">
      <alignment horizontal="right" vertical="center"/>
    </xf>
    <xf numFmtId="3" fontId="8" fillId="0" borderId="29" xfId="0" applyNumberFormat="1" applyFont="1" applyFill="1" applyBorder="1" applyAlignment="1">
      <alignment horizontal="center" vertical="center"/>
    </xf>
    <xf numFmtId="3" fontId="8" fillId="0" borderId="82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58" xfId="0" applyNumberFormat="1" applyFont="1" applyFill="1" applyBorder="1" applyAlignment="1">
      <alignment horizontal="center" vertical="center"/>
    </xf>
    <xf numFmtId="3" fontId="8" fillId="0" borderId="25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7" fontId="5" fillId="0" borderId="70" xfId="0" applyNumberFormat="1" applyFont="1" applyFill="1" applyBorder="1" applyAlignment="1">
      <alignment horizontal="center" vertical="center"/>
    </xf>
    <xf numFmtId="177" fontId="10" fillId="0" borderId="70" xfId="0" applyNumberFormat="1" applyFont="1" applyFill="1" applyBorder="1" applyAlignment="1">
      <alignment vertical="center"/>
    </xf>
    <xf numFmtId="179" fontId="9" fillId="0" borderId="12" xfId="0" applyNumberFormat="1" applyFont="1" applyFill="1" applyBorder="1" applyAlignment="1">
      <alignment horizontal="center" vertical="center"/>
    </xf>
    <xf numFmtId="179" fontId="9" fillId="0" borderId="76" xfId="0" applyNumberFormat="1" applyFont="1" applyFill="1" applyBorder="1" applyAlignment="1">
      <alignment horizontal="center" vertical="center"/>
    </xf>
    <xf numFmtId="179" fontId="9" fillId="0" borderId="77" xfId="0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3" fontId="9" fillId="0" borderId="31" xfId="0" applyNumberFormat="1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horizontal="center" vertical="center"/>
    </xf>
    <xf numFmtId="187" fontId="9" fillId="0" borderId="12" xfId="0" applyNumberFormat="1" applyFont="1" applyFill="1" applyBorder="1" applyAlignment="1">
      <alignment horizontal="center" vertical="center"/>
    </xf>
    <xf numFmtId="187" fontId="9" fillId="0" borderId="4" xfId="0" applyNumberFormat="1" applyFont="1" applyFill="1" applyBorder="1" applyAlignment="1">
      <alignment horizontal="center" vertical="center"/>
    </xf>
    <xf numFmtId="3" fontId="8" fillId="0" borderId="81" xfId="0" applyNumberFormat="1" applyFont="1" applyFill="1" applyBorder="1" applyAlignment="1">
      <alignment horizontal="center" vertical="center"/>
    </xf>
    <xf numFmtId="3" fontId="8" fillId="0" borderId="34" xfId="0" applyNumberFormat="1" applyFont="1" applyFill="1" applyBorder="1" applyAlignment="1">
      <alignment horizontal="center" vertical="center"/>
    </xf>
    <xf numFmtId="3" fontId="8" fillId="0" borderId="46" xfId="0" applyNumberFormat="1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177" fontId="5" fillId="0" borderId="71" xfId="0" applyNumberFormat="1" applyFont="1" applyFill="1" applyBorder="1" applyAlignment="1">
      <alignment horizontal="center" vertical="center"/>
    </xf>
    <xf numFmtId="177" fontId="5" fillId="0" borderId="72" xfId="0" applyNumberFormat="1" applyFont="1" applyFill="1" applyBorder="1" applyAlignment="1">
      <alignment horizontal="center" vertical="center"/>
    </xf>
    <xf numFmtId="177" fontId="5" fillId="0" borderId="73" xfId="0" applyNumberFormat="1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177" fontId="5" fillId="0" borderId="74" xfId="0" applyNumberFormat="1" applyFont="1" applyFill="1" applyBorder="1" applyAlignment="1">
      <alignment horizontal="center" vertical="center"/>
    </xf>
    <xf numFmtId="177" fontId="5" fillId="0" borderId="75" xfId="0" applyNumberFormat="1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9FBFD"/>
      <color rgb="FFF0F8FA"/>
      <color rgb="FFEFFFFF"/>
      <color rgb="FFE6FEE8"/>
      <color rgb="FFD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Zeros="0" tabSelected="1" view="pageBreakPreview" zoomScaleSheetLayoutView="100" workbookViewId="0">
      <selection activeCell="A2" sqref="A2:L2"/>
    </sheetView>
  </sheetViews>
  <sheetFormatPr defaultColWidth="8.9140625" defaultRowHeight="14" x14ac:dyDescent="0.25"/>
  <cols>
    <col min="1" max="1" width="7.58203125" style="27" customWidth="1"/>
    <col min="2" max="2" width="10.58203125" style="27" customWidth="1"/>
    <col min="3" max="4" width="11.58203125" style="27" customWidth="1"/>
    <col min="5" max="5" width="1.75" style="27" customWidth="1"/>
    <col min="6" max="6" width="8.08203125" style="27" customWidth="1"/>
    <col min="7" max="7" width="5.6640625" style="27" customWidth="1"/>
    <col min="8" max="8" width="3.9140625" style="27" customWidth="1"/>
    <col min="9" max="9" width="2.6640625" style="27" customWidth="1"/>
    <col min="10" max="10" width="5" style="27" customWidth="1"/>
    <col min="11" max="11" width="12.4140625" style="27" customWidth="1"/>
    <col min="12" max="12" width="11.75" style="27" customWidth="1"/>
    <col min="13" max="13" width="8.9140625" style="27"/>
    <col min="14" max="14" width="15.58203125" style="27" bestFit="1" customWidth="1"/>
    <col min="15" max="16384" width="8.9140625" style="27"/>
  </cols>
  <sheetData>
    <row r="1" spans="1:12" ht="26.25" customHeight="1" x14ac:dyDescent="0.25">
      <c r="A1" s="196" t="s">
        <v>86</v>
      </c>
      <c r="B1" s="196"/>
      <c r="C1" s="196"/>
      <c r="D1" s="196"/>
      <c r="E1" s="196"/>
    </row>
    <row r="2" spans="1:12" ht="50.15" customHeight="1" x14ac:dyDescent="0.25">
      <c r="A2" s="205" t="s">
        <v>85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30" customHeight="1" thickBot="1" x14ac:dyDescent="0.3">
      <c r="A3" s="2" t="s">
        <v>9</v>
      </c>
      <c r="C3" s="153"/>
      <c r="D3" s="198"/>
      <c r="E3" s="198"/>
      <c r="L3" s="36"/>
    </row>
    <row r="4" spans="1:12" ht="48.75" customHeight="1" thickBot="1" x14ac:dyDescent="0.3">
      <c r="A4" s="146" t="s">
        <v>67</v>
      </c>
      <c r="B4" s="142">
        <v>500000</v>
      </c>
      <c r="C4" s="132"/>
      <c r="D4" s="147" t="s">
        <v>66</v>
      </c>
      <c r="E4" s="155">
        <v>5000</v>
      </c>
      <c r="F4" s="156"/>
      <c r="G4" s="157"/>
      <c r="H4" s="133"/>
      <c r="I4" s="3"/>
      <c r="J4" s="10"/>
      <c r="L4" s="153"/>
    </row>
    <row r="5" spans="1:12" ht="20.25" customHeight="1" thickBot="1" x14ac:dyDescent="0.3">
      <c r="A5" s="130"/>
      <c r="B5" s="131"/>
      <c r="C5" s="132"/>
      <c r="D5" s="9"/>
      <c r="E5" s="10"/>
      <c r="F5" s="10"/>
      <c r="G5" s="133"/>
      <c r="H5" s="133"/>
      <c r="I5" s="3"/>
      <c r="J5" s="10"/>
      <c r="K5" s="10"/>
      <c r="L5" s="134" t="s">
        <v>82</v>
      </c>
    </row>
    <row r="6" spans="1:12" ht="60" customHeight="1" thickBot="1" x14ac:dyDescent="0.3">
      <c r="A6" s="215" t="s">
        <v>68</v>
      </c>
      <c r="B6" s="216"/>
      <c r="C6" s="145">
        <f>B4-E4</f>
        <v>495000</v>
      </c>
      <c r="D6" s="9"/>
      <c r="E6" s="179" t="s">
        <v>36</v>
      </c>
      <c r="F6" s="180"/>
      <c r="G6" s="181">
        <v>60</v>
      </c>
      <c r="H6" s="182"/>
      <c r="I6" s="3"/>
      <c r="J6" s="10"/>
      <c r="K6" s="148" t="s">
        <v>69</v>
      </c>
      <c r="L6" s="135">
        <f>C6*G6</f>
        <v>29700000</v>
      </c>
    </row>
    <row r="7" spans="1:12" ht="25.5" customHeight="1" x14ac:dyDescent="0.25">
      <c r="A7" s="130"/>
      <c r="B7" s="131"/>
      <c r="C7" s="132"/>
      <c r="D7" s="9"/>
      <c r="E7" s="10"/>
      <c r="F7" s="10"/>
      <c r="G7" s="133"/>
      <c r="H7" s="133"/>
      <c r="I7" s="3"/>
      <c r="J7" s="10"/>
      <c r="K7" s="10"/>
      <c r="L7" s="153"/>
    </row>
    <row r="8" spans="1:12" ht="30" customHeight="1" thickBot="1" x14ac:dyDescent="0.3">
      <c r="A8" s="199" t="s">
        <v>0</v>
      </c>
      <c r="B8" s="199"/>
      <c r="C8" s="199"/>
      <c r="D8" s="199"/>
      <c r="E8" s="199"/>
      <c r="F8" s="153"/>
      <c r="L8" s="36" t="s">
        <v>83</v>
      </c>
    </row>
    <row r="9" spans="1:12" ht="30" customHeight="1" x14ac:dyDescent="0.25">
      <c r="A9" s="175" t="s">
        <v>30</v>
      </c>
      <c r="B9" s="173" t="s">
        <v>2</v>
      </c>
      <c r="C9" s="183" t="s">
        <v>31</v>
      </c>
      <c r="D9" s="184"/>
      <c r="E9" s="185"/>
      <c r="F9" s="183" t="s">
        <v>32</v>
      </c>
      <c r="G9" s="184"/>
      <c r="H9" s="184"/>
      <c r="I9" s="184"/>
      <c r="J9" s="185"/>
      <c r="K9" s="210" t="s">
        <v>33</v>
      </c>
      <c r="L9" s="211"/>
    </row>
    <row r="10" spans="1:12" ht="44.25" customHeight="1" thickBot="1" x14ac:dyDescent="0.3">
      <c r="A10" s="176"/>
      <c r="B10" s="174"/>
      <c r="C10" s="39" t="s">
        <v>3</v>
      </c>
      <c r="D10" s="174" t="s">
        <v>4</v>
      </c>
      <c r="E10" s="195"/>
      <c r="F10" s="188" t="s">
        <v>3</v>
      </c>
      <c r="G10" s="189"/>
      <c r="H10" s="174" t="s">
        <v>4</v>
      </c>
      <c r="I10" s="188"/>
      <c r="J10" s="195"/>
      <c r="K10" s="39" t="s">
        <v>3</v>
      </c>
      <c r="L10" s="40" t="s">
        <v>4</v>
      </c>
    </row>
    <row r="11" spans="1:12" ht="30" customHeight="1" x14ac:dyDescent="0.25">
      <c r="A11" s="20">
        <v>1</v>
      </c>
      <c r="B11" s="23" t="s">
        <v>23</v>
      </c>
      <c r="C11" s="115">
        <v>14988200</v>
      </c>
      <c r="D11" s="193"/>
      <c r="E11" s="194"/>
      <c r="F11" s="186">
        <f>IF(C11=0,0,ROUNDUP($C$6*C11/$C$17,0))</f>
        <v>119687</v>
      </c>
      <c r="G11" s="187"/>
      <c r="H11" s="212">
        <f>IF(D11=0,0,ROUNDUP($C$4*D11/$C$17,0))</f>
        <v>0</v>
      </c>
      <c r="I11" s="213"/>
      <c r="J11" s="214"/>
      <c r="K11" s="120">
        <f>F11*$G$6</f>
        <v>7181220</v>
      </c>
      <c r="L11" s="121">
        <f>H11*$G$4</f>
        <v>0</v>
      </c>
    </row>
    <row r="12" spans="1:12" ht="30" customHeight="1" x14ac:dyDescent="0.25">
      <c r="A12" s="19">
        <v>2</v>
      </c>
      <c r="B12" s="24" t="s">
        <v>24</v>
      </c>
      <c r="C12" s="116">
        <v>20000000</v>
      </c>
      <c r="D12" s="177"/>
      <c r="E12" s="178"/>
      <c r="F12" s="186">
        <f>IF(C12=0,0,ROUNDUP($C$6*C12/$C$17,0))</f>
        <v>159708</v>
      </c>
      <c r="G12" s="187"/>
      <c r="H12" s="190">
        <f>IF(D12=0,0,ROUNDUP($C$4*D12/$C$17,0))</f>
        <v>0</v>
      </c>
      <c r="I12" s="191"/>
      <c r="J12" s="192"/>
      <c r="K12" s="122">
        <f>F12*$G$6</f>
        <v>9582480</v>
      </c>
      <c r="L12" s="121">
        <f>H12*$G$4</f>
        <v>0</v>
      </c>
    </row>
    <row r="13" spans="1:12" ht="30" customHeight="1" x14ac:dyDescent="0.25">
      <c r="A13" s="19">
        <v>3</v>
      </c>
      <c r="B13" s="25" t="s">
        <v>25</v>
      </c>
      <c r="C13" s="116">
        <v>27000000</v>
      </c>
      <c r="D13" s="177"/>
      <c r="E13" s="178"/>
      <c r="F13" s="186">
        <f>IF(C13=0,0,ROUNDUP($C$6*C13/$C$17,0))</f>
        <v>215606</v>
      </c>
      <c r="G13" s="187"/>
      <c r="H13" s="190">
        <f>IF(D13=0,0,ROUNDUP($C$4*D13/$C$17,0))</f>
        <v>0</v>
      </c>
      <c r="I13" s="191"/>
      <c r="J13" s="192"/>
      <c r="K13" s="122">
        <f>F13*$G$6</f>
        <v>12936360</v>
      </c>
      <c r="L13" s="121">
        <f>H13*$G$4</f>
        <v>0</v>
      </c>
    </row>
    <row r="14" spans="1:12" ht="30" customHeight="1" x14ac:dyDescent="0.25">
      <c r="A14" s="19"/>
      <c r="B14" s="25"/>
      <c r="C14" s="116"/>
      <c r="D14" s="177"/>
      <c r="E14" s="178"/>
      <c r="F14" s="186">
        <f>IF(C14=0,0,ROUNDUP($C$4*C14/$C$17,0))</f>
        <v>0</v>
      </c>
      <c r="G14" s="187"/>
      <c r="H14" s="190">
        <f>IF(D14=0,0,ROUNDUP($C$4*D14/$C$17,0))</f>
        <v>0</v>
      </c>
      <c r="I14" s="191"/>
      <c r="J14" s="192"/>
      <c r="K14" s="122">
        <f>F14*$G$4</f>
        <v>0</v>
      </c>
      <c r="L14" s="121">
        <f>H14*$G$4</f>
        <v>0</v>
      </c>
    </row>
    <row r="15" spans="1:12" ht="30" customHeight="1" thickBot="1" x14ac:dyDescent="0.3">
      <c r="A15" s="22"/>
      <c r="B15" s="26"/>
      <c r="C15" s="117"/>
      <c r="D15" s="222"/>
      <c r="E15" s="223"/>
      <c r="F15" s="186">
        <f>IF(C15=0,0,ROUNDUP($C$4*C15/$C$17,0))</f>
        <v>0</v>
      </c>
      <c r="G15" s="187"/>
      <c r="H15" s="207">
        <f>IF(D15=0,0,ROUNDUP($C$4*D15/$C$17,0))</f>
        <v>0</v>
      </c>
      <c r="I15" s="208"/>
      <c r="J15" s="209"/>
      <c r="K15" s="122">
        <f>F15*$G$4</f>
        <v>0</v>
      </c>
      <c r="L15" s="121">
        <f>H15*$G$4</f>
        <v>0</v>
      </c>
    </row>
    <row r="16" spans="1:12" ht="30" customHeight="1" x14ac:dyDescent="0.25">
      <c r="A16" s="220" t="s">
        <v>28</v>
      </c>
      <c r="B16" s="221"/>
      <c r="C16" s="123">
        <f>SUM(C11:C15)</f>
        <v>61988200</v>
      </c>
      <c r="D16" s="212">
        <f>SUM(D11:E15)</f>
        <v>0</v>
      </c>
      <c r="E16" s="214"/>
      <c r="F16" s="213">
        <f>SUM(F11:G15)</f>
        <v>495001</v>
      </c>
      <c r="G16" s="219"/>
      <c r="H16" s="212">
        <f>SUM(H11:J15)</f>
        <v>0</v>
      </c>
      <c r="I16" s="213"/>
      <c r="J16" s="214"/>
      <c r="K16" s="123">
        <f>SUM(K11:K15)</f>
        <v>29700060</v>
      </c>
      <c r="L16" s="124">
        <f>SUM(L11:L15)</f>
        <v>0</v>
      </c>
    </row>
    <row r="17" spans="1:14" ht="30" customHeight="1" thickBot="1" x14ac:dyDescent="0.3">
      <c r="A17" s="200" t="s">
        <v>61</v>
      </c>
      <c r="B17" s="201"/>
      <c r="C17" s="202">
        <f>C16+D16</f>
        <v>61988200</v>
      </c>
      <c r="D17" s="203"/>
      <c r="E17" s="204"/>
      <c r="F17" s="224">
        <f>F16+H16</f>
        <v>495001</v>
      </c>
      <c r="G17" s="225"/>
      <c r="H17" s="225"/>
      <c r="I17" s="225"/>
      <c r="J17" s="226"/>
      <c r="K17" s="217">
        <f>K16+L16</f>
        <v>29700060</v>
      </c>
      <c r="L17" s="218"/>
    </row>
    <row r="18" spans="1:14" ht="40" customHeight="1" x14ac:dyDescent="0.25">
      <c r="A18" s="197" t="s">
        <v>87</v>
      </c>
      <c r="B18" s="197"/>
      <c r="C18" s="125">
        <f>IF(C17=0,0,$K$17/$C$17*100)</f>
        <v>47.912441400137446</v>
      </c>
      <c r="D18" s="172" t="s">
        <v>34</v>
      </c>
      <c r="E18" s="172"/>
      <c r="F18" s="154"/>
      <c r="G18" s="29"/>
      <c r="M18" s="30"/>
      <c r="N18" s="31"/>
    </row>
    <row r="19" spans="1:14" ht="40" customHeight="1" thickBot="1" x14ac:dyDescent="0.3">
      <c r="A19" s="2" t="s">
        <v>22</v>
      </c>
      <c r="B19" s="28"/>
      <c r="C19" s="5"/>
      <c r="D19" s="5"/>
      <c r="E19" s="4"/>
      <c r="F19" s="4"/>
      <c r="H19" s="171" t="s">
        <v>29</v>
      </c>
      <c r="I19" s="171"/>
      <c r="J19" s="171"/>
      <c r="K19" s="30"/>
      <c r="L19" s="30"/>
      <c r="M19" s="30"/>
    </row>
    <row r="20" spans="1:14" ht="30" customHeight="1" thickBot="1" x14ac:dyDescent="0.3">
      <c r="A20" s="158" t="s">
        <v>35</v>
      </c>
      <c r="B20" s="163">
        <v>18250000</v>
      </c>
      <c r="D20" s="160" t="s">
        <v>38</v>
      </c>
      <c r="E20" s="161"/>
      <c r="F20" s="162"/>
      <c r="G20" s="168">
        <f>K17</f>
        <v>29700060</v>
      </c>
      <c r="H20" s="169"/>
      <c r="I20" s="169"/>
      <c r="J20" s="170"/>
      <c r="K20" s="17"/>
      <c r="M20" s="30"/>
    </row>
    <row r="21" spans="1:14" ht="30" customHeight="1" thickBot="1" x14ac:dyDescent="0.3">
      <c r="A21" s="159"/>
      <c r="B21" s="164"/>
      <c r="D21" s="165" t="s">
        <v>37</v>
      </c>
      <c r="E21" s="166"/>
      <c r="F21" s="167"/>
      <c r="G21" s="168">
        <f>E27</f>
        <v>26553451.596074473</v>
      </c>
      <c r="H21" s="169"/>
      <c r="I21" s="169"/>
      <c r="J21" s="170"/>
      <c r="K21" s="18"/>
      <c r="L21" s="30"/>
      <c r="M21" s="30"/>
    </row>
    <row r="22" spans="1:14" ht="30" customHeight="1" x14ac:dyDescent="0.25">
      <c r="B22" s="32"/>
      <c r="C22" s="6"/>
      <c r="E22" s="7"/>
      <c r="F22" s="7"/>
      <c r="G22" s="7"/>
      <c r="H22" s="7"/>
      <c r="I22" s="8"/>
      <c r="J22" s="8"/>
      <c r="K22" s="8"/>
      <c r="L22" s="30"/>
    </row>
    <row r="23" spans="1:14" ht="30" customHeight="1" x14ac:dyDescent="0.25">
      <c r="B23" s="32"/>
      <c r="C23" s="6"/>
      <c r="E23" s="7"/>
      <c r="F23" s="7"/>
      <c r="G23" s="7"/>
      <c r="H23" s="7"/>
      <c r="I23" s="8"/>
      <c r="J23" s="8"/>
      <c r="K23" s="8"/>
      <c r="L23" s="30"/>
    </row>
    <row r="24" spans="1:14" ht="18" customHeight="1" x14ac:dyDescent="0.25">
      <c r="A24" s="4" t="s">
        <v>5</v>
      </c>
      <c r="G24" s="153"/>
    </row>
    <row r="25" spans="1:14" ht="18" customHeight="1" x14ac:dyDescent="0.25">
      <c r="A25" s="33">
        <v>1</v>
      </c>
      <c r="B25" s="227" t="s">
        <v>6</v>
      </c>
      <c r="C25" s="228"/>
      <c r="D25" s="118">
        <v>3</v>
      </c>
      <c r="E25" s="235">
        <f>$C$6*$D$25</f>
        <v>1485000</v>
      </c>
      <c r="F25" s="236"/>
      <c r="G25" s="153"/>
    </row>
    <row r="26" spans="1:14" ht="18" customHeight="1" x14ac:dyDescent="0.25">
      <c r="A26" s="34">
        <v>2</v>
      </c>
      <c r="B26" s="229" t="s">
        <v>7</v>
      </c>
      <c r="C26" s="230"/>
      <c r="D26" s="119">
        <v>57</v>
      </c>
      <c r="E26" s="237">
        <f>IF(D26=0,0,VLOOKUP(D26,라이프니쯔!A3:B98,2,0)*C6)</f>
        <v>25068451.596074473</v>
      </c>
      <c r="F26" s="238"/>
      <c r="G26" s="153"/>
    </row>
    <row r="27" spans="1:14" x14ac:dyDescent="0.25">
      <c r="A27" s="35"/>
      <c r="B27" s="231" t="s">
        <v>8</v>
      </c>
      <c r="C27" s="232"/>
      <c r="D27" s="126"/>
      <c r="E27" s="233">
        <f>SUM(E25:F26)</f>
        <v>26553451.596074473</v>
      </c>
      <c r="F27" s="234"/>
      <c r="G27" s="153"/>
    </row>
  </sheetData>
  <mergeCells count="54">
    <mergeCell ref="B25:C25"/>
    <mergeCell ref="B26:C26"/>
    <mergeCell ref="B27:C27"/>
    <mergeCell ref="E27:F27"/>
    <mergeCell ref="E25:F25"/>
    <mergeCell ref="E26:F26"/>
    <mergeCell ref="K17:L17"/>
    <mergeCell ref="F16:G16"/>
    <mergeCell ref="D16:E16"/>
    <mergeCell ref="A16:B16"/>
    <mergeCell ref="D14:E14"/>
    <mergeCell ref="H14:J14"/>
    <mergeCell ref="D15:E15"/>
    <mergeCell ref="F15:G15"/>
    <mergeCell ref="H16:J16"/>
    <mergeCell ref="F17:J17"/>
    <mergeCell ref="A1:E1"/>
    <mergeCell ref="A18:B18"/>
    <mergeCell ref="D3:E3"/>
    <mergeCell ref="A8:E8"/>
    <mergeCell ref="A17:B17"/>
    <mergeCell ref="C17:E17"/>
    <mergeCell ref="A2:L2"/>
    <mergeCell ref="C9:E9"/>
    <mergeCell ref="H15:J15"/>
    <mergeCell ref="K9:L9"/>
    <mergeCell ref="F11:G11"/>
    <mergeCell ref="H12:J12"/>
    <mergeCell ref="D13:E13"/>
    <mergeCell ref="H10:J10"/>
    <mergeCell ref="H11:J11"/>
    <mergeCell ref="A6:B6"/>
    <mergeCell ref="F10:G10"/>
    <mergeCell ref="H13:J13"/>
    <mergeCell ref="F12:G12"/>
    <mergeCell ref="F13:G13"/>
    <mergeCell ref="D11:E11"/>
    <mergeCell ref="D10:E10"/>
    <mergeCell ref="E4:G4"/>
    <mergeCell ref="A20:A21"/>
    <mergeCell ref="D20:F20"/>
    <mergeCell ref="B20:B21"/>
    <mergeCell ref="D21:F21"/>
    <mergeCell ref="G21:J21"/>
    <mergeCell ref="H19:J19"/>
    <mergeCell ref="D18:E18"/>
    <mergeCell ref="G20:J20"/>
    <mergeCell ref="B9:B10"/>
    <mergeCell ref="A9:A10"/>
    <mergeCell ref="D12:E12"/>
    <mergeCell ref="E6:F6"/>
    <mergeCell ref="G6:H6"/>
    <mergeCell ref="F9:J9"/>
    <mergeCell ref="F14:G14"/>
  </mergeCells>
  <phoneticPr fontId="2" type="noConversion"/>
  <printOptions horizontalCentered="1"/>
  <pageMargins left="0.35433070866141736" right="0.47244094488188981" top="0.98425196850393704" bottom="0.86614173228346458" header="0.51181102362204722" footer="0.51181102362204722"/>
  <pageSetup paperSize="9" scale="78" orientation="portrait" horizontalDpi="300" verticalDpi="300" r:id="rId1"/>
  <headerFooter alignWithMargins="0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5"/>
  <sheetViews>
    <sheetView showZeros="0" view="pageBreakPreview" zoomScale="89" zoomScaleSheetLayoutView="89" workbookViewId="0">
      <selection activeCell="B20" sqref="B20"/>
    </sheetView>
  </sheetViews>
  <sheetFormatPr defaultColWidth="8.9140625" defaultRowHeight="14" x14ac:dyDescent="0.25"/>
  <cols>
    <col min="1" max="1" width="8.58203125" style="44" customWidth="1"/>
    <col min="2" max="2" width="10.4140625" style="44" customWidth="1"/>
    <col min="3" max="3" width="14.4140625" style="44" customWidth="1"/>
    <col min="4" max="4" width="6.4140625" style="44" customWidth="1"/>
    <col min="5" max="5" width="13.75" style="44" customWidth="1"/>
    <col min="6" max="6" width="3.4140625" style="44" hidden="1" customWidth="1"/>
    <col min="7" max="7" width="10" style="44" customWidth="1"/>
    <col min="8" max="8" width="11.6640625" style="44" customWidth="1"/>
    <col min="9" max="9" width="10.75" style="44" customWidth="1"/>
    <col min="10" max="10" width="0.75" style="44" customWidth="1"/>
    <col min="11" max="11" width="12.33203125" style="44" bestFit="1" customWidth="1"/>
    <col min="12" max="12" width="10.25" style="44" customWidth="1"/>
    <col min="13" max="13" width="8.9140625" style="44"/>
    <col min="14" max="14" width="15.4140625" style="44" bestFit="1" customWidth="1"/>
    <col min="15" max="16384" width="8.9140625" style="44"/>
  </cols>
  <sheetData>
    <row r="1" spans="1:12" ht="39.4" customHeight="1" x14ac:dyDescent="0.25">
      <c r="A1" s="326" t="s">
        <v>84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ht="30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1.9" customHeight="1" x14ac:dyDescent="0.25">
      <c r="A3" s="45" t="s">
        <v>9</v>
      </c>
    </row>
    <row r="4" spans="1:12" s="48" customFormat="1" ht="27.75" customHeight="1" thickBot="1" x14ac:dyDescent="0.3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7" t="s">
        <v>29</v>
      </c>
    </row>
    <row r="5" spans="1:12" s="48" customFormat="1" ht="48" customHeight="1" thickBot="1" x14ac:dyDescent="0.3">
      <c r="A5" s="149" t="s">
        <v>77</v>
      </c>
      <c r="B5" s="142">
        <v>303333</v>
      </c>
      <c r="C5" s="46"/>
      <c r="D5" s="141"/>
      <c r="E5" s="150" t="s">
        <v>76</v>
      </c>
      <c r="F5" s="46"/>
      <c r="G5" s="152">
        <v>3033</v>
      </c>
      <c r="H5" s="46"/>
      <c r="I5" s="46"/>
      <c r="J5" s="46"/>
      <c r="K5" s="46"/>
      <c r="L5" s="47"/>
    </row>
    <row r="6" spans="1:12" s="48" customFormat="1" ht="15" customHeight="1" thickBot="1" x14ac:dyDescent="0.3">
      <c r="A6" s="136"/>
      <c r="B6" s="137"/>
      <c r="C6" s="46"/>
      <c r="D6" s="46"/>
      <c r="E6" s="46"/>
      <c r="F6" s="46"/>
      <c r="G6" s="46"/>
      <c r="H6" s="46"/>
      <c r="I6" s="46"/>
      <c r="J6" s="46"/>
      <c r="K6" s="46"/>
      <c r="L6" s="47"/>
    </row>
    <row r="7" spans="1:12" ht="47.15" customHeight="1" thickBot="1" x14ac:dyDescent="0.3">
      <c r="A7" s="332" t="s">
        <v>70</v>
      </c>
      <c r="B7" s="333"/>
      <c r="C7" s="143">
        <f>B5-G5</f>
        <v>300300</v>
      </c>
      <c r="D7" s="49"/>
      <c r="E7" s="328" t="s">
        <v>36</v>
      </c>
      <c r="F7" s="329"/>
      <c r="G7" s="144">
        <v>60</v>
      </c>
      <c r="H7" s="138"/>
      <c r="I7" s="50"/>
      <c r="K7" s="151" t="s">
        <v>69</v>
      </c>
      <c r="L7" s="129">
        <f>C7*G7</f>
        <v>18018000</v>
      </c>
    </row>
    <row r="8" spans="1:12" s="48" customFormat="1" ht="34.15" customHeight="1" thickBot="1" x14ac:dyDescent="0.3">
      <c r="A8" s="51" t="s">
        <v>11</v>
      </c>
      <c r="B8" s="52"/>
      <c r="C8" s="49"/>
      <c r="D8" s="49"/>
      <c r="E8" s="53"/>
      <c r="F8" s="53"/>
      <c r="G8" s="54"/>
      <c r="H8" s="54"/>
      <c r="J8" s="53"/>
      <c r="K8" s="53"/>
      <c r="L8" s="55"/>
    </row>
    <row r="9" spans="1:12" ht="48.75" customHeight="1" x14ac:dyDescent="0.25">
      <c r="A9" s="38" t="s">
        <v>39</v>
      </c>
      <c r="B9" s="300" t="s">
        <v>40</v>
      </c>
      <c r="C9" s="336"/>
      <c r="D9" s="336"/>
      <c r="E9" s="336"/>
      <c r="F9" s="337"/>
      <c r="G9" s="140" t="s">
        <v>41</v>
      </c>
      <c r="H9" s="140" t="s">
        <v>71</v>
      </c>
      <c r="I9" s="140" t="s">
        <v>72</v>
      </c>
      <c r="J9" s="239" t="s">
        <v>78</v>
      </c>
      <c r="K9" s="240"/>
      <c r="L9" s="241"/>
    </row>
    <row r="10" spans="1:12" ht="35.15" customHeight="1" x14ac:dyDescent="0.25">
      <c r="A10" s="56">
        <v>1</v>
      </c>
      <c r="B10" s="338" t="s">
        <v>79</v>
      </c>
      <c r="C10" s="339"/>
      <c r="D10" s="339"/>
      <c r="E10" s="339"/>
      <c r="F10" s="339"/>
      <c r="G10" s="250" t="s">
        <v>81</v>
      </c>
      <c r="H10" s="242">
        <f>D64</f>
        <v>18058038.699999999</v>
      </c>
      <c r="I10" s="242">
        <v>180580</v>
      </c>
      <c r="J10" s="242">
        <f>H10-I10</f>
        <v>17877458.699999999</v>
      </c>
      <c r="K10" s="243"/>
      <c r="L10" s="244"/>
    </row>
    <row r="11" spans="1:12" ht="35.15" customHeight="1" thickBot="1" x14ac:dyDescent="0.3">
      <c r="A11" s="57">
        <v>2</v>
      </c>
      <c r="B11" s="340" t="s">
        <v>80</v>
      </c>
      <c r="C11" s="341"/>
      <c r="D11" s="341"/>
      <c r="E11" s="341"/>
      <c r="F11" s="341"/>
      <c r="G11" s="251"/>
      <c r="H11" s="252"/>
      <c r="I11" s="252"/>
      <c r="J11" s="245"/>
      <c r="K11" s="245"/>
      <c r="L11" s="246"/>
    </row>
    <row r="12" spans="1:12" ht="35.15" customHeight="1" x14ac:dyDescent="0.25">
      <c r="A12" s="58"/>
      <c r="B12" s="59"/>
      <c r="C12" s="59"/>
      <c r="D12" s="59"/>
      <c r="E12" s="59"/>
      <c r="F12" s="59"/>
      <c r="G12" s="54"/>
      <c r="H12" s="54"/>
      <c r="I12" s="54"/>
      <c r="J12" s="54"/>
      <c r="K12" s="60"/>
      <c r="L12" s="60"/>
    </row>
    <row r="13" spans="1:12" ht="37.15" customHeight="1" x14ac:dyDescent="0.25">
      <c r="A13" s="45" t="s">
        <v>0</v>
      </c>
      <c r="B13" s="61"/>
    </row>
    <row r="14" spans="1:12" s="46" customFormat="1" ht="30" customHeight="1" x14ac:dyDescent="0.25">
      <c r="A14" s="46" t="s">
        <v>12</v>
      </c>
    </row>
    <row r="15" spans="1:12" s="46" customFormat="1" ht="30" customHeight="1" x14ac:dyDescent="0.25">
      <c r="B15" s="46" t="s">
        <v>45</v>
      </c>
    </row>
    <row r="16" spans="1:12" s="46" customFormat="1" ht="30" customHeight="1" x14ac:dyDescent="0.25">
      <c r="A16" s="46" t="s">
        <v>13</v>
      </c>
    </row>
    <row r="17" spans="1:14" s="46" customFormat="1" ht="30" customHeight="1" x14ac:dyDescent="0.25">
      <c r="B17" s="46" t="s">
        <v>46</v>
      </c>
    </row>
    <row r="18" spans="1:14" s="46" customFormat="1" ht="30" customHeight="1" x14ac:dyDescent="0.25"/>
    <row r="19" spans="1:14" ht="25.75" customHeight="1" x14ac:dyDescent="0.25">
      <c r="A19" s="45" t="s">
        <v>42</v>
      </c>
      <c r="B19" s="61"/>
    </row>
    <row r="20" spans="1:14" s="46" customFormat="1" ht="25.75" customHeight="1" x14ac:dyDescent="0.25">
      <c r="A20" s="46" t="s">
        <v>43</v>
      </c>
      <c r="E20" s="62">
        <f>IF(C42=0,0,K42/C42*100)</f>
        <v>21.048308103684832</v>
      </c>
      <c r="F20" s="335" t="s">
        <v>34</v>
      </c>
      <c r="G20" s="335"/>
    </row>
    <row r="21" spans="1:14" s="46" customFormat="1" ht="25.75" customHeight="1" x14ac:dyDescent="0.25">
      <c r="A21" s="46" t="s">
        <v>44</v>
      </c>
      <c r="E21" s="62">
        <f>IF(C58=0,0,K58/C58*100)</f>
        <v>20.883995016567635</v>
      </c>
      <c r="F21" s="335" t="s">
        <v>34</v>
      </c>
      <c r="G21" s="335"/>
    </row>
    <row r="22" spans="1:14" s="46" customFormat="1" ht="25.75" customHeight="1" x14ac:dyDescent="0.25">
      <c r="E22" s="64"/>
      <c r="F22" s="63"/>
      <c r="G22" s="63"/>
    </row>
    <row r="23" spans="1:14" ht="25.75" customHeight="1" thickBot="1" x14ac:dyDescent="0.3">
      <c r="A23" s="45" t="s">
        <v>47</v>
      </c>
      <c r="E23" s="65"/>
      <c r="F23" s="66"/>
      <c r="G23" s="66"/>
      <c r="L23" s="47" t="s">
        <v>29</v>
      </c>
    </row>
    <row r="24" spans="1:14" ht="35.15" customHeight="1" x14ac:dyDescent="0.25">
      <c r="A24" s="275" t="s">
        <v>35</v>
      </c>
      <c r="B24" s="277"/>
      <c r="C24" s="279" t="s">
        <v>73</v>
      </c>
      <c r="D24" s="280"/>
      <c r="E24" s="342">
        <f>K42</f>
        <v>18018120</v>
      </c>
      <c r="F24" s="343"/>
      <c r="G24" s="279" t="s">
        <v>49</v>
      </c>
      <c r="H24" s="346"/>
      <c r="I24" s="346"/>
      <c r="J24" s="347"/>
      <c r="K24" s="259">
        <f>K58</f>
        <v>17877462</v>
      </c>
      <c r="L24" s="260"/>
    </row>
    <row r="25" spans="1:14" ht="35.15" customHeight="1" thickBot="1" x14ac:dyDescent="0.3">
      <c r="A25" s="276"/>
      <c r="B25" s="278"/>
      <c r="C25" s="256" t="s">
        <v>48</v>
      </c>
      <c r="D25" s="258"/>
      <c r="E25" s="344">
        <f>I62</f>
        <v>16109201</v>
      </c>
      <c r="F25" s="345"/>
      <c r="G25" s="256" t="s">
        <v>50</v>
      </c>
      <c r="H25" s="257"/>
      <c r="I25" s="257"/>
      <c r="J25" s="258"/>
      <c r="K25" s="261"/>
      <c r="L25" s="262"/>
    </row>
    <row r="26" spans="1:14" ht="15" customHeight="1" x14ac:dyDescent="0.25">
      <c r="A26" s="53"/>
      <c r="B26" s="54"/>
      <c r="C26" s="59"/>
      <c r="D26" s="59"/>
      <c r="E26" s="54"/>
      <c r="F26" s="54"/>
      <c r="G26" s="59"/>
      <c r="H26" s="59"/>
      <c r="I26" s="59"/>
      <c r="J26" s="59"/>
      <c r="K26" s="54"/>
      <c r="L26" s="54"/>
    </row>
    <row r="27" spans="1:14" ht="35.15" customHeight="1" thickBot="1" x14ac:dyDescent="0.3">
      <c r="A27" s="274" t="s">
        <v>57</v>
      </c>
      <c r="B27" s="274"/>
      <c r="C27" s="274"/>
      <c r="D27" s="274"/>
      <c r="E27" s="54"/>
      <c r="F27" s="54"/>
      <c r="G27" s="59"/>
      <c r="H27" s="59"/>
      <c r="I27" s="59"/>
      <c r="J27" s="59"/>
      <c r="K27" s="54"/>
      <c r="L27" s="47" t="s">
        <v>29</v>
      </c>
      <c r="N27" s="114"/>
    </row>
    <row r="28" spans="1:14" ht="34.9" customHeight="1" x14ac:dyDescent="0.25">
      <c r="A28" s="282" t="s">
        <v>1</v>
      </c>
      <c r="B28" s="265" t="s">
        <v>2</v>
      </c>
      <c r="C28" s="267" t="s">
        <v>26</v>
      </c>
      <c r="D28" s="268"/>
      <c r="E28" s="269"/>
      <c r="F28" s="334" t="s">
        <v>51</v>
      </c>
      <c r="G28" s="334"/>
      <c r="H28" s="334"/>
      <c r="I28" s="334"/>
      <c r="J28" s="334"/>
      <c r="K28" s="267" t="s">
        <v>27</v>
      </c>
      <c r="L28" s="296"/>
    </row>
    <row r="29" spans="1:14" ht="34.15" customHeight="1" thickBot="1" x14ac:dyDescent="0.3">
      <c r="A29" s="283"/>
      <c r="B29" s="266"/>
      <c r="C29" s="37" t="s">
        <v>3</v>
      </c>
      <c r="D29" s="266" t="s">
        <v>4</v>
      </c>
      <c r="E29" s="330"/>
      <c r="F29" s="331" t="s">
        <v>3</v>
      </c>
      <c r="G29" s="307"/>
      <c r="H29" s="266" t="s">
        <v>4</v>
      </c>
      <c r="I29" s="331"/>
      <c r="J29" s="330"/>
      <c r="K29" s="37" t="s">
        <v>3</v>
      </c>
      <c r="L29" s="21" t="s">
        <v>4</v>
      </c>
    </row>
    <row r="30" spans="1:14" ht="35.15" customHeight="1" x14ac:dyDescent="0.25">
      <c r="A30" s="67">
        <v>1</v>
      </c>
      <c r="B30" s="68" t="s">
        <v>52</v>
      </c>
      <c r="C30" s="127">
        <v>19365500</v>
      </c>
      <c r="D30" s="353"/>
      <c r="E30" s="354"/>
      <c r="F30" s="186">
        <f t="shared" ref="F30:F40" si="0">IF(C30=0,0,ROUNDUP(($C$7*C30/$C$42),0))</f>
        <v>67935</v>
      </c>
      <c r="G30" s="187"/>
      <c r="H30" s="264">
        <f t="shared" ref="H30:H40" si="1">IF(D30=0,0,ROUNDUP(($C$7*D30/$C$42),0))</f>
        <v>0</v>
      </c>
      <c r="I30" s="186"/>
      <c r="J30" s="186"/>
      <c r="K30" s="69">
        <f t="shared" ref="K30:K38" si="2">F30*$G$7</f>
        <v>4076100</v>
      </c>
      <c r="L30" s="70">
        <f t="shared" ref="L30:L38" si="3">H30*$G$7</f>
        <v>0</v>
      </c>
    </row>
    <row r="31" spans="1:14" ht="35.15" customHeight="1" x14ac:dyDescent="0.25">
      <c r="A31" s="56">
        <v>2</v>
      </c>
      <c r="B31" s="71" t="s">
        <v>53</v>
      </c>
      <c r="C31" s="128">
        <v>17873000</v>
      </c>
      <c r="D31" s="177"/>
      <c r="E31" s="178"/>
      <c r="F31" s="191">
        <f t="shared" si="0"/>
        <v>62699</v>
      </c>
      <c r="G31" s="263"/>
      <c r="H31" s="264">
        <f t="shared" si="1"/>
        <v>0</v>
      </c>
      <c r="I31" s="186"/>
      <c r="J31" s="186"/>
      <c r="K31" s="72">
        <f t="shared" si="2"/>
        <v>3761940</v>
      </c>
      <c r="L31" s="73">
        <f t="shared" si="3"/>
        <v>0</v>
      </c>
    </row>
    <row r="32" spans="1:14" ht="35.15" customHeight="1" x14ac:dyDescent="0.25">
      <c r="A32" s="56">
        <v>3</v>
      </c>
      <c r="B32" s="71" t="s">
        <v>54</v>
      </c>
      <c r="C32" s="128">
        <v>15456300</v>
      </c>
      <c r="D32" s="177"/>
      <c r="E32" s="178"/>
      <c r="F32" s="191">
        <f t="shared" si="0"/>
        <v>54222</v>
      </c>
      <c r="G32" s="263"/>
      <c r="H32" s="264">
        <f t="shared" si="1"/>
        <v>0</v>
      </c>
      <c r="I32" s="186"/>
      <c r="J32" s="186"/>
      <c r="K32" s="72">
        <f t="shared" si="2"/>
        <v>3253320</v>
      </c>
      <c r="L32" s="73">
        <f t="shared" si="3"/>
        <v>0</v>
      </c>
    </row>
    <row r="33" spans="1:12" ht="35.15" customHeight="1" x14ac:dyDescent="0.25">
      <c r="A33" s="56">
        <v>4</v>
      </c>
      <c r="B33" s="71" t="s">
        <v>55</v>
      </c>
      <c r="C33" s="128">
        <v>13563400</v>
      </c>
      <c r="D33" s="177"/>
      <c r="E33" s="178"/>
      <c r="F33" s="191">
        <f t="shared" si="0"/>
        <v>47581</v>
      </c>
      <c r="G33" s="263"/>
      <c r="H33" s="264">
        <f t="shared" si="1"/>
        <v>0</v>
      </c>
      <c r="I33" s="186"/>
      <c r="J33" s="186"/>
      <c r="K33" s="72">
        <f t="shared" si="2"/>
        <v>2854860</v>
      </c>
      <c r="L33" s="73">
        <f t="shared" si="3"/>
        <v>0</v>
      </c>
    </row>
    <row r="34" spans="1:12" ht="35.15" customHeight="1" x14ac:dyDescent="0.25">
      <c r="A34" s="56">
        <v>5</v>
      </c>
      <c r="B34" s="71" t="s">
        <v>56</v>
      </c>
      <c r="C34" s="128">
        <v>19345450</v>
      </c>
      <c r="D34" s="177"/>
      <c r="E34" s="178"/>
      <c r="F34" s="191">
        <f t="shared" si="0"/>
        <v>67865</v>
      </c>
      <c r="G34" s="263"/>
      <c r="H34" s="264">
        <f t="shared" si="1"/>
        <v>0</v>
      </c>
      <c r="I34" s="186"/>
      <c r="J34" s="186"/>
      <c r="K34" s="72">
        <f t="shared" si="2"/>
        <v>4071900</v>
      </c>
      <c r="L34" s="73">
        <f t="shared" si="3"/>
        <v>0</v>
      </c>
    </row>
    <row r="35" spans="1:12" ht="35.15" customHeight="1" x14ac:dyDescent="0.25">
      <c r="A35" s="56"/>
      <c r="B35" s="71"/>
      <c r="C35" s="72"/>
      <c r="D35" s="247"/>
      <c r="E35" s="273"/>
      <c r="F35" s="248">
        <f t="shared" si="0"/>
        <v>0</v>
      </c>
      <c r="G35" s="249"/>
      <c r="H35" s="247">
        <f t="shared" si="1"/>
        <v>0</v>
      </c>
      <c r="I35" s="248"/>
      <c r="J35" s="248"/>
      <c r="K35" s="72">
        <f t="shared" si="2"/>
        <v>0</v>
      </c>
      <c r="L35" s="73">
        <f t="shared" si="3"/>
        <v>0</v>
      </c>
    </row>
    <row r="36" spans="1:12" ht="35.15" customHeight="1" x14ac:dyDescent="0.25">
      <c r="A36" s="56"/>
      <c r="B36" s="71"/>
      <c r="C36" s="72"/>
      <c r="D36" s="247"/>
      <c r="E36" s="273"/>
      <c r="F36" s="248">
        <f t="shared" si="0"/>
        <v>0</v>
      </c>
      <c r="G36" s="249"/>
      <c r="H36" s="247">
        <f t="shared" si="1"/>
        <v>0</v>
      </c>
      <c r="I36" s="248"/>
      <c r="J36" s="248"/>
      <c r="K36" s="72">
        <f t="shared" si="2"/>
        <v>0</v>
      </c>
      <c r="L36" s="73">
        <f t="shared" si="3"/>
        <v>0</v>
      </c>
    </row>
    <row r="37" spans="1:12" ht="35.15" customHeight="1" x14ac:dyDescent="0.25">
      <c r="A37" s="56"/>
      <c r="B37" s="71"/>
      <c r="C37" s="72"/>
      <c r="D37" s="247"/>
      <c r="E37" s="273"/>
      <c r="F37" s="248">
        <f t="shared" si="0"/>
        <v>0</v>
      </c>
      <c r="G37" s="249"/>
      <c r="H37" s="247">
        <f t="shared" si="1"/>
        <v>0</v>
      </c>
      <c r="I37" s="248"/>
      <c r="J37" s="248"/>
      <c r="K37" s="72">
        <f t="shared" si="2"/>
        <v>0</v>
      </c>
      <c r="L37" s="73">
        <f t="shared" si="3"/>
        <v>0</v>
      </c>
    </row>
    <row r="38" spans="1:12" ht="35.15" customHeight="1" x14ac:dyDescent="0.25">
      <c r="A38" s="56"/>
      <c r="B38" s="71"/>
      <c r="C38" s="72"/>
      <c r="D38" s="247"/>
      <c r="E38" s="273"/>
      <c r="F38" s="248">
        <f t="shared" si="0"/>
        <v>0</v>
      </c>
      <c r="G38" s="249"/>
      <c r="H38" s="247">
        <f t="shared" si="1"/>
        <v>0</v>
      </c>
      <c r="I38" s="248"/>
      <c r="J38" s="248"/>
      <c r="K38" s="72">
        <f t="shared" si="2"/>
        <v>0</v>
      </c>
      <c r="L38" s="73">
        <f t="shared" si="3"/>
        <v>0</v>
      </c>
    </row>
    <row r="39" spans="1:12" ht="35.15" customHeight="1" x14ac:dyDescent="0.25">
      <c r="A39" s="56"/>
      <c r="B39" s="71"/>
      <c r="C39" s="72"/>
      <c r="D39" s="247"/>
      <c r="E39" s="273"/>
      <c r="F39" s="248">
        <f t="shared" si="0"/>
        <v>0</v>
      </c>
      <c r="G39" s="249"/>
      <c r="H39" s="247">
        <f t="shared" si="1"/>
        <v>0</v>
      </c>
      <c r="I39" s="248"/>
      <c r="J39" s="248"/>
      <c r="K39" s="72">
        <f>F39*$G$7</f>
        <v>0</v>
      </c>
      <c r="L39" s="73">
        <f>H39*$G$7</f>
        <v>0</v>
      </c>
    </row>
    <row r="40" spans="1:12" ht="35.15" customHeight="1" thickBot="1" x14ac:dyDescent="0.3">
      <c r="A40" s="74"/>
      <c r="B40" s="75"/>
      <c r="C40" s="76"/>
      <c r="D40" s="253"/>
      <c r="E40" s="281"/>
      <c r="F40" s="254">
        <f t="shared" si="0"/>
        <v>0</v>
      </c>
      <c r="G40" s="255"/>
      <c r="H40" s="253">
        <f t="shared" si="1"/>
        <v>0</v>
      </c>
      <c r="I40" s="254"/>
      <c r="J40" s="254"/>
      <c r="K40" s="76">
        <f>F40*$G$7</f>
        <v>0</v>
      </c>
      <c r="L40" s="77">
        <f>H40*$G$7</f>
        <v>0</v>
      </c>
    </row>
    <row r="41" spans="1:12" ht="40" customHeight="1" x14ac:dyDescent="0.25">
      <c r="A41" s="299" t="s">
        <v>28</v>
      </c>
      <c r="B41" s="300"/>
      <c r="C41" s="78">
        <f>SUM(C30:C40)</f>
        <v>85603650</v>
      </c>
      <c r="D41" s="212">
        <f>SUM(D30:E40)</f>
        <v>0</v>
      </c>
      <c r="E41" s="214"/>
      <c r="F41" s="213">
        <f>SUM(F30:G40)</f>
        <v>300302</v>
      </c>
      <c r="G41" s="219"/>
      <c r="H41" s="212">
        <f>SUM(H30:J40)</f>
        <v>0</v>
      </c>
      <c r="I41" s="213"/>
      <c r="J41" s="213"/>
      <c r="K41" s="78">
        <f>SUM(K30:K40)</f>
        <v>18018120</v>
      </c>
      <c r="L41" s="79">
        <f>SUM(L30:L40)</f>
        <v>0</v>
      </c>
    </row>
    <row r="42" spans="1:12" ht="40" customHeight="1" thickBot="1" x14ac:dyDescent="0.3">
      <c r="A42" s="301" t="s">
        <v>61</v>
      </c>
      <c r="B42" s="302"/>
      <c r="C42" s="303">
        <f>C41+D41</f>
        <v>85603650</v>
      </c>
      <c r="D42" s="304"/>
      <c r="E42" s="305"/>
      <c r="F42" s="308">
        <f>F41+H41</f>
        <v>300302</v>
      </c>
      <c r="G42" s="308"/>
      <c r="H42" s="308"/>
      <c r="I42" s="308"/>
      <c r="J42" s="308"/>
      <c r="K42" s="297">
        <f>K41+L41</f>
        <v>18018120</v>
      </c>
      <c r="L42" s="298"/>
    </row>
    <row r="43" spans="1:12" ht="25.15" customHeight="1" x14ac:dyDescent="0.25">
      <c r="A43" s="45"/>
      <c r="B43" s="61"/>
      <c r="C43" s="272"/>
      <c r="D43" s="272"/>
      <c r="E43" s="80"/>
      <c r="F43" s="80"/>
    </row>
    <row r="44" spans="1:12" ht="34.15" customHeight="1" thickBot="1" x14ac:dyDescent="0.3">
      <c r="A44" s="274" t="s">
        <v>60</v>
      </c>
      <c r="B44" s="274"/>
      <c r="C44" s="274"/>
      <c r="D44" s="274"/>
      <c r="L44" s="47" t="s">
        <v>29</v>
      </c>
    </row>
    <row r="45" spans="1:12" ht="35.15" customHeight="1" x14ac:dyDescent="0.25">
      <c r="A45" s="282" t="s">
        <v>1</v>
      </c>
      <c r="B45" s="265" t="s">
        <v>2</v>
      </c>
      <c r="C45" s="267" t="s">
        <v>26</v>
      </c>
      <c r="D45" s="268"/>
      <c r="E45" s="269"/>
      <c r="F45" s="306" t="s">
        <v>74</v>
      </c>
      <c r="G45" s="268"/>
      <c r="H45" s="268"/>
      <c r="I45" s="268"/>
      <c r="J45" s="265"/>
      <c r="K45" s="267" t="s">
        <v>58</v>
      </c>
      <c r="L45" s="296"/>
    </row>
    <row r="46" spans="1:12" ht="35.15" customHeight="1" thickBot="1" x14ac:dyDescent="0.3">
      <c r="A46" s="283"/>
      <c r="B46" s="266"/>
      <c r="C46" s="37" t="s">
        <v>3</v>
      </c>
      <c r="D46" s="270" t="s">
        <v>4</v>
      </c>
      <c r="E46" s="271"/>
      <c r="F46" s="307"/>
      <c r="G46" s="270"/>
      <c r="H46" s="270"/>
      <c r="I46" s="270"/>
      <c r="J46" s="266"/>
      <c r="K46" s="37" t="s">
        <v>3</v>
      </c>
      <c r="L46" s="21" t="s">
        <v>4</v>
      </c>
    </row>
    <row r="47" spans="1:12" ht="35.15" customHeight="1" x14ac:dyDescent="0.25">
      <c r="A47" s="67">
        <v>1</v>
      </c>
      <c r="B47" s="68" t="s">
        <v>52</v>
      </c>
      <c r="C47" s="127">
        <v>19365500</v>
      </c>
      <c r="D47" s="324"/>
      <c r="E47" s="325"/>
      <c r="F47" s="355">
        <f>J10</f>
        <v>17877458.699999999</v>
      </c>
      <c r="G47" s="356"/>
      <c r="H47" s="356"/>
      <c r="I47" s="356"/>
      <c r="J47" s="357"/>
      <c r="K47" s="81">
        <f t="shared" ref="K47:K56" si="4">IF(C47=0,0,ROUNDUP($F$47*C47/$C$58,0))</f>
        <v>4044290</v>
      </c>
      <c r="L47" s="82">
        <f t="shared" ref="L47:L56" si="5">IF(D47=0,0,ROUNDUP(($F$47*D47/$C$58),0))</f>
        <v>0</v>
      </c>
    </row>
    <row r="48" spans="1:12" ht="35.15" customHeight="1" x14ac:dyDescent="0.25">
      <c r="A48" s="56">
        <v>2</v>
      </c>
      <c r="B48" s="71" t="s">
        <v>53</v>
      </c>
      <c r="C48" s="128">
        <v>17873000</v>
      </c>
      <c r="D48" s="317"/>
      <c r="E48" s="318"/>
      <c r="F48" s="358"/>
      <c r="G48" s="359"/>
      <c r="H48" s="359"/>
      <c r="I48" s="359"/>
      <c r="J48" s="360"/>
      <c r="K48" s="81">
        <f t="shared" si="4"/>
        <v>3732596</v>
      </c>
      <c r="L48" s="84">
        <f t="shared" si="5"/>
        <v>0</v>
      </c>
    </row>
    <row r="49" spans="1:12" ht="35.15" customHeight="1" x14ac:dyDescent="0.25">
      <c r="A49" s="56">
        <v>3</v>
      </c>
      <c r="B49" s="71" t="s">
        <v>54</v>
      </c>
      <c r="C49" s="128">
        <v>15456300</v>
      </c>
      <c r="D49" s="317"/>
      <c r="E49" s="318"/>
      <c r="F49" s="358"/>
      <c r="G49" s="359"/>
      <c r="H49" s="359"/>
      <c r="I49" s="359"/>
      <c r="J49" s="360"/>
      <c r="K49" s="81">
        <f t="shared" si="4"/>
        <v>3227893</v>
      </c>
      <c r="L49" s="84">
        <f t="shared" si="5"/>
        <v>0</v>
      </c>
    </row>
    <row r="50" spans="1:12" ht="35.15" customHeight="1" x14ac:dyDescent="0.25">
      <c r="A50" s="56">
        <v>4</v>
      </c>
      <c r="B50" s="71" t="s">
        <v>55</v>
      </c>
      <c r="C50" s="128">
        <v>13563400</v>
      </c>
      <c r="D50" s="317"/>
      <c r="E50" s="318"/>
      <c r="F50" s="358"/>
      <c r="G50" s="359"/>
      <c r="H50" s="359"/>
      <c r="I50" s="359"/>
      <c r="J50" s="360"/>
      <c r="K50" s="81">
        <f t="shared" si="4"/>
        <v>2832580</v>
      </c>
      <c r="L50" s="84">
        <f t="shared" si="5"/>
        <v>0</v>
      </c>
    </row>
    <row r="51" spans="1:12" ht="35.15" customHeight="1" x14ac:dyDescent="0.25">
      <c r="A51" s="56">
        <v>5</v>
      </c>
      <c r="B51" s="71" t="s">
        <v>56</v>
      </c>
      <c r="C51" s="128">
        <v>19345450</v>
      </c>
      <c r="D51" s="317"/>
      <c r="E51" s="318"/>
      <c r="F51" s="358"/>
      <c r="G51" s="359"/>
      <c r="H51" s="359"/>
      <c r="I51" s="359"/>
      <c r="J51" s="360"/>
      <c r="K51" s="81">
        <f t="shared" si="4"/>
        <v>4040103</v>
      </c>
      <c r="L51" s="84">
        <f t="shared" si="5"/>
        <v>0</v>
      </c>
    </row>
    <row r="52" spans="1:12" ht="35.15" customHeight="1" x14ac:dyDescent="0.25">
      <c r="A52" s="85"/>
      <c r="B52" s="86"/>
      <c r="C52" s="83"/>
      <c r="D52" s="313"/>
      <c r="E52" s="314"/>
      <c r="F52" s="358"/>
      <c r="G52" s="359"/>
      <c r="H52" s="359"/>
      <c r="I52" s="359"/>
      <c r="J52" s="360"/>
      <c r="K52" s="83">
        <f t="shared" si="4"/>
        <v>0</v>
      </c>
      <c r="L52" s="84">
        <f t="shared" si="5"/>
        <v>0</v>
      </c>
    </row>
    <row r="53" spans="1:12" ht="35.15" customHeight="1" x14ac:dyDescent="0.25">
      <c r="A53" s="85"/>
      <c r="B53" s="86"/>
      <c r="C53" s="83"/>
      <c r="D53" s="313"/>
      <c r="E53" s="314"/>
      <c r="F53" s="293"/>
      <c r="G53" s="361"/>
      <c r="H53" s="361"/>
      <c r="I53" s="361"/>
      <c r="J53" s="292"/>
      <c r="K53" s="83">
        <f t="shared" si="4"/>
        <v>0</v>
      </c>
      <c r="L53" s="84">
        <f t="shared" si="5"/>
        <v>0</v>
      </c>
    </row>
    <row r="54" spans="1:12" ht="35.15" customHeight="1" x14ac:dyDescent="0.25">
      <c r="A54" s="85"/>
      <c r="B54" s="86"/>
      <c r="C54" s="83"/>
      <c r="D54" s="313"/>
      <c r="E54" s="314"/>
      <c r="F54" s="293"/>
      <c r="G54" s="361"/>
      <c r="H54" s="361"/>
      <c r="I54" s="361"/>
      <c r="J54" s="292"/>
      <c r="K54" s="83">
        <f t="shared" si="4"/>
        <v>0</v>
      </c>
      <c r="L54" s="84">
        <f t="shared" si="5"/>
        <v>0</v>
      </c>
    </row>
    <row r="55" spans="1:12" ht="35.15" customHeight="1" x14ac:dyDescent="0.25">
      <c r="A55" s="85"/>
      <c r="B55" s="86"/>
      <c r="C55" s="83"/>
      <c r="D55" s="313"/>
      <c r="E55" s="314"/>
      <c r="F55" s="293"/>
      <c r="G55" s="361"/>
      <c r="H55" s="361"/>
      <c r="I55" s="361"/>
      <c r="J55" s="292"/>
      <c r="K55" s="83">
        <f t="shared" si="4"/>
        <v>0</v>
      </c>
      <c r="L55" s="84">
        <f t="shared" si="5"/>
        <v>0</v>
      </c>
    </row>
    <row r="56" spans="1:12" ht="35.15" customHeight="1" thickBot="1" x14ac:dyDescent="0.3">
      <c r="A56" s="87"/>
      <c r="B56" s="88"/>
      <c r="C56" s="89"/>
      <c r="D56" s="315"/>
      <c r="E56" s="316"/>
      <c r="F56" s="362"/>
      <c r="G56" s="363"/>
      <c r="H56" s="363"/>
      <c r="I56" s="363"/>
      <c r="J56" s="364"/>
      <c r="K56" s="89">
        <f t="shared" si="4"/>
        <v>0</v>
      </c>
      <c r="L56" s="90">
        <f t="shared" si="5"/>
        <v>0</v>
      </c>
    </row>
    <row r="57" spans="1:12" ht="35.15" customHeight="1" x14ac:dyDescent="0.25">
      <c r="A57" s="299" t="s">
        <v>28</v>
      </c>
      <c r="B57" s="300"/>
      <c r="C57" s="91">
        <f>SUM(C47:C52)</f>
        <v>85603650</v>
      </c>
      <c r="D57" s="311">
        <f>SUM(D47:E52)</f>
        <v>0</v>
      </c>
      <c r="E57" s="312"/>
      <c r="F57" s="375" t="s">
        <v>63</v>
      </c>
      <c r="G57" s="376"/>
      <c r="H57" s="376"/>
      <c r="I57" s="376"/>
      <c r="J57" s="377"/>
      <c r="K57" s="91">
        <f>SUM(K47:K52)</f>
        <v>17877462</v>
      </c>
      <c r="L57" s="92">
        <f>SUM(L47:L52)</f>
        <v>0</v>
      </c>
    </row>
    <row r="58" spans="1:12" ht="35.15" customHeight="1" thickBot="1" x14ac:dyDescent="0.3">
      <c r="A58" s="301" t="s">
        <v>61</v>
      </c>
      <c r="B58" s="302"/>
      <c r="C58" s="367">
        <f>C57+D57</f>
        <v>85603650</v>
      </c>
      <c r="D58" s="368"/>
      <c r="E58" s="369"/>
      <c r="F58" s="370" t="s">
        <v>64</v>
      </c>
      <c r="G58" s="371"/>
      <c r="H58" s="371"/>
      <c r="I58" s="371"/>
      <c r="J58" s="372"/>
      <c r="K58" s="373">
        <f>K57+L57</f>
        <v>17877462</v>
      </c>
      <c r="L58" s="374"/>
    </row>
    <row r="59" spans="1:12" ht="22" customHeight="1" x14ac:dyDescent="0.25">
      <c r="A59" s="93"/>
      <c r="B59" s="93"/>
      <c r="C59" s="94"/>
      <c r="D59" s="94"/>
      <c r="E59" s="94"/>
      <c r="F59" s="95"/>
      <c r="G59" s="95"/>
      <c r="H59" s="95"/>
      <c r="I59" s="95"/>
      <c r="J59" s="95"/>
      <c r="K59" s="95"/>
      <c r="L59" s="95"/>
    </row>
    <row r="60" spans="1:12" ht="20.5" customHeight="1" thickBot="1" x14ac:dyDescent="0.3">
      <c r="A60" s="45" t="s">
        <v>59</v>
      </c>
      <c r="B60" s="61"/>
      <c r="C60" s="96"/>
      <c r="D60" s="96"/>
      <c r="E60" s="80"/>
      <c r="F60" s="80"/>
      <c r="I60" s="97"/>
      <c r="J60" s="97"/>
      <c r="K60" s="97"/>
      <c r="L60" s="97"/>
    </row>
    <row r="61" spans="1:12" ht="26.15" customHeight="1" thickTop="1" thickBot="1" x14ac:dyDescent="0.3">
      <c r="B61" s="382" t="s">
        <v>62</v>
      </c>
      <c r="C61" s="384">
        <v>30000000</v>
      </c>
      <c r="D61" s="98"/>
      <c r="E61" s="309" t="s">
        <v>75</v>
      </c>
      <c r="F61" s="310"/>
      <c r="G61" s="310"/>
      <c r="H61" s="310"/>
      <c r="I61" s="379">
        <f>K42</f>
        <v>18018120</v>
      </c>
      <c r="J61" s="380"/>
      <c r="K61" s="381"/>
    </row>
    <row r="62" spans="1:12" ht="26.15" customHeight="1" thickTop="1" thickBot="1" x14ac:dyDescent="0.3">
      <c r="B62" s="383"/>
      <c r="C62" s="385"/>
      <c r="D62" s="99"/>
      <c r="E62" s="378" t="s">
        <v>17</v>
      </c>
      <c r="F62" s="378"/>
      <c r="G62" s="378"/>
      <c r="H62" s="378"/>
      <c r="I62" s="379">
        <f>E70</f>
        <v>16109201</v>
      </c>
      <c r="J62" s="380"/>
      <c r="K62" s="381"/>
      <c r="L62" s="97"/>
    </row>
    <row r="63" spans="1:12" ht="26.15" customHeight="1" thickTop="1" thickBot="1" x14ac:dyDescent="0.3">
      <c r="B63" s="100"/>
      <c r="C63" s="101"/>
      <c r="E63" s="58"/>
      <c r="F63" s="58"/>
      <c r="G63" s="58"/>
      <c r="H63" s="58"/>
      <c r="I63" s="102"/>
      <c r="J63" s="102"/>
      <c r="K63" s="102"/>
      <c r="L63" s="97"/>
    </row>
    <row r="64" spans="1:12" ht="49.4" customHeight="1" thickTop="1" thickBot="1" x14ac:dyDescent="0.3">
      <c r="B64" s="386" t="s">
        <v>18</v>
      </c>
      <c r="C64" s="378"/>
      <c r="D64" s="319">
        <f>(C61-I62)*1.3</f>
        <v>18058038.699999999</v>
      </c>
      <c r="E64" s="320"/>
      <c r="F64" s="321"/>
      <c r="G64" s="103"/>
      <c r="H64" s="322" t="s">
        <v>19</v>
      </c>
      <c r="I64" s="323"/>
      <c r="J64" s="323"/>
      <c r="K64" s="365">
        <f>I62+D64</f>
        <v>34167239.700000003</v>
      </c>
      <c r="L64" s="366"/>
    </row>
    <row r="65" spans="1:14" ht="35.65" customHeight="1" thickTop="1" x14ac:dyDescent="0.25">
      <c r="A65" s="97"/>
      <c r="B65" s="351" t="s">
        <v>20</v>
      </c>
      <c r="C65" s="352"/>
      <c r="D65" s="352"/>
      <c r="E65" s="352"/>
      <c r="F65" s="104"/>
      <c r="G65" s="104"/>
      <c r="L65" s="97"/>
    </row>
    <row r="66" spans="1:14" ht="20.25" customHeight="1" x14ac:dyDescent="0.25">
      <c r="A66" s="97"/>
      <c r="B66" s="105"/>
      <c r="C66" s="106"/>
      <c r="D66" s="106"/>
      <c r="E66" s="106"/>
      <c r="F66" s="104"/>
      <c r="G66" s="104"/>
      <c r="K66" s="109"/>
      <c r="L66" s="97"/>
    </row>
    <row r="67" spans="1:14" ht="20.25" customHeight="1" x14ac:dyDescent="0.25">
      <c r="A67" s="80" t="s">
        <v>21</v>
      </c>
      <c r="B67" s="105"/>
      <c r="C67" s="106"/>
      <c r="D67" s="106"/>
      <c r="E67" s="106"/>
      <c r="F67" s="104"/>
      <c r="G67" s="104"/>
      <c r="L67" s="97"/>
    </row>
    <row r="68" spans="1:14" ht="20.149999999999999" customHeight="1" x14ac:dyDescent="0.25">
      <c r="A68" s="107">
        <v>1</v>
      </c>
      <c r="B68" s="288" t="s">
        <v>6</v>
      </c>
      <c r="C68" s="289"/>
      <c r="D68" s="118">
        <v>3</v>
      </c>
      <c r="E68" s="290">
        <f>F42*D68</f>
        <v>900906</v>
      </c>
      <c r="F68" s="291"/>
      <c r="K68" s="108"/>
      <c r="N68" s="109"/>
    </row>
    <row r="69" spans="1:14" ht="20.149999999999999" customHeight="1" x14ac:dyDescent="0.25">
      <c r="A69" s="110">
        <v>2</v>
      </c>
      <c r="B69" s="292" t="s">
        <v>7</v>
      </c>
      <c r="C69" s="293"/>
      <c r="D69" s="139">
        <v>57</v>
      </c>
      <c r="E69" s="294">
        <f>IF(D69=0,0,ROUNDDOWN(VLOOKUP(D69,라이프니쯔!A21:B116,2,0)*F42,0))</f>
        <v>15208295</v>
      </c>
      <c r="F69" s="295"/>
      <c r="K69" s="111"/>
    </row>
    <row r="70" spans="1:14" ht="20.149999999999999" customHeight="1" x14ac:dyDescent="0.25">
      <c r="A70" s="112"/>
      <c r="B70" s="284" t="s">
        <v>8</v>
      </c>
      <c r="C70" s="285"/>
      <c r="D70" s="113">
        <f>SUM(D68:D69)</f>
        <v>60</v>
      </c>
      <c r="E70" s="286">
        <f>SUM(E68:F69)</f>
        <v>16109201</v>
      </c>
      <c r="F70" s="287"/>
      <c r="K70" s="108"/>
    </row>
    <row r="72" spans="1:14" ht="123.75" customHeight="1" x14ac:dyDescent="0.25">
      <c r="A72" s="348" t="s">
        <v>65</v>
      </c>
      <c r="B72" s="349"/>
      <c r="C72" s="349"/>
      <c r="D72" s="349"/>
      <c r="E72" s="349"/>
      <c r="F72" s="349"/>
      <c r="G72" s="349"/>
      <c r="H72" s="350"/>
      <c r="I72" s="350"/>
      <c r="J72" s="350"/>
      <c r="K72" s="350"/>
      <c r="L72" s="350"/>
      <c r="M72" s="350"/>
    </row>
    <row r="73" spans="1:14" x14ac:dyDescent="0.25">
      <c r="A73" s="348"/>
      <c r="B73" s="349"/>
      <c r="C73" s="349"/>
      <c r="D73" s="349"/>
      <c r="E73" s="349"/>
      <c r="F73" s="349"/>
      <c r="G73" s="349"/>
    </row>
    <row r="74" spans="1:14" x14ac:dyDescent="0.25">
      <c r="A74" s="348"/>
      <c r="B74" s="349"/>
      <c r="C74" s="349"/>
      <c r="D74" s="349"/>
      <c r="E74" s="349"/>
      <c r="F74" s="349"/>
      <c r="G74" s="349"/>
    </row>
    <row r="75" spans="1:14" x14ac:dyDescent="0.25">
      <c r="A75" s="348"/>
      <c r="B75" s="349"/>
      <c r="C75" s="349"/>
      <c r="D75" s="349"/>
      <c r="E75" s="349"/>
      <c r="F75" s="349"/>
      <c r="G75" s="349"/>
    </row>
  </sheetData>
  <mergeCells count="120">
    <mergeCell ref="A73:G73"/>
    <mergeCell ref="A74:G74"/>
    <mergeCell ref="A75:G75"/>
    <mergeCell ref="A72:M72"/>
    <mergeCell ref="B65:E65"/>
    <mergeCell ref="D30:E30"/>
    <mergeCell ref="F30:G30"/>
    <mergeCell ref="H30:J30"/>
    <mergeCell ref="D31:E31"/>
    <mergeCell ref="F31:G31"/>
    <mergeCell ref="D54:E54"/>
    <mergeCell ref="F47:J56"/>
    <mergeCell ref="K64:L64"/>
    <mergeCell ref="A58:B58"/>
    <mergeCell ref="C58:E58"/>
    <mergeCell ref="F58:J58"/>
    <mergeCell ref="K58:L58"/>
    <mergeCell ref="F57:J57"/>
    <mergeCell ref="E62:H62"/>
    <mergeCell ref="I62:K62"/>
    <mergeCell ref="B61:B62"/>
    <mergeCell ref="C61:C62"/>
    <mergeCell ref="I61:K61"/>
    <mergeCell ref="B64:C64"/>
    <mergeCell ref="D64:F64"/>
    <mergeCell ref="H64:J64"/>
    <mergeCell ref="D50:E50"/>
    <mergeCell ref="D51:E51"/>
    <mergeCell ref="D47:E47"/>
    <mergeCell ref="A1:L1"/>
    <mergeCell ref="E7:F7"/>
    <mergeCell ref="C28:E28"/>
    <mergeCell ref="B28:B29"/>
    <mergeCell ref="A28:A29"/>
    <mergeCell ref="D29:E29"/>
    <mergeCell ref="F29:G29"/>
    <mergeCell ref="A7:B7"/>
    <mergeCell ref="H29:J29"/>
    <mergeCell ref="K28:L28"/>
    <mergeCell ref="F28:J28"/>
    <mergeCell ref="F20:G20"/>
    <mergeCell ref="B9:F9"/>
    <mergeCell ref="B10:F10"/>
    <mergeCell ref="B11:F11"/>
    <mergeCell ref="F21:G21"/>
    <mergeCell ref="E24:F24"/>
    <mergeCell ref="E25:F25"/>
    <mergeCell ref="G24:J24"/>
    <mergeCell ref="B70:C70"/>
    <mergeCell ref="E70:F70"/>
    <mergeCell ref="B68:C68"/>
    <mergeCell ref="E68:F68"/>
    <mergeCell ref="B69:C69"/>
    <mergeCell ref="E69:F69"/>
    <mergeCell ref="K45:L45"/>
    <mergeCell ref="K42:L42"/>
    <mergeCell ref="A41:B41"/>
    <mergeCell ref="A42:B42"/>
    <mergeCell ref="C42:E42"/>
    <mergeCell ref="F45:J46"/>
    <mergeCell ref="H41:J41"/>
    <mergeCell ref="F42:J42"/>
    <mergeCell ref="F41:G41"/>
    <mergeCell ref="E61:H61"/>
    <mergeCell ref="A57:B57"/>
    <mergeCell ref="D57:E57"/>
    <mergeCell ref="D55:E55"/>
    <mergeCell ref="D56:E56"/>
    <mergeCell ref="D48:E48"/>
    <mergeCell ref="D52:E52"/>
    <mergeCell ref="D49:E49"/>
    <mergeCell ref="D53:E53"/>
    <mergeCell ref="B45:B46"/>
    <mergeCell ref="C45:E45"/>
    <mergeCell ref="D46:E46"/>
    <mergeCell ref="C43:D43"/>
    <mergeCell ref="D36:E36"/>
    <mergeCell ref="A27:D27"/>
    <mergeCell ref="D35:E35"/>
    <mergeCell ref="A24:A25"/>
    <mergeCell ref="B24:B25"/>
    <mergeCell ref="C24:D24"/>
    <mergeCell ref="C25:D25"/>
    <mergeCell ref="D34:E34"/>
    <mergeCell ref="D33:E33"/>
    <mergeCell ref="D37:E37"/>
    <mergeCell ref="D38:E38"/>
    <mergeCell ref="D39:E39"/>
    <mergeCell ref="D40:E40"/>
    <mergeCell ref="D41:E41"/>
    <mergeCell ref="A44:D44"/>
    <mergeCell ref="A45:A46"/>
    <mergeCell ref="D32:E32"/>
    <mergeCell ref="H40:J40"/>
    <mergeCell ref="F39:G39"/>
    <mergeCell ref="F40:G40"/>
    <mergeCell ref="G25:J25"/>
    <mergeCell ref="K24:L24"/>
    <mergeCell ref="K25:L25"/>
    <mergeCell ref="F35:G35"/>
    <mergeCell ref="F33:G33"/>
    <mergeCell ref="H33:J33"/>
    <mergeCell ref="F34:G34"/>
    <mergeCell ref="H34:J34"/>
    <mergeCell ref="H35:J35"/>
    <mergeCell ref="H31:J31"/>
    <mergeCell ref="F32:G32"/>
    <mergeCell ref="H32:J32"/>
    <mergeCell ref="J9:L9"/>
    <mergeCell ref="J10:L11"/>
    <mergeCell ref="H36:J36"/>
    <mergeCell ref="H37:J37"/>
    <mergeCell ref="H38:J38"/>
    <mergeCell ref="F37:G37"/>
    <mergeCell ref="F36:G36"/>
    <mergeCell ref="F38:G38"/>
    <mergeCell ref="H39:J39"/>
    <mergeCell ref="G10:G11"/>
    <mergeCell ref="H10:H11"/>
    <mergeCell ref="I10:I11"/>
  </mergeCells>
  <phoneticPr fontId="2" type="noConversion"/>
  <printOptions horizontalCentered="1"/>
  <pageMargins left="0.35433070866141736" right="0.47244094488188981" top="0.59055118110236227" bottom="0.47244094488188981" header="0.11811023622047245" footer="0.11811023622047245"/>
  <pageSetup paperSize="9" scale="71" orientation="portrait" horizontalDpi="300" verticalDpi="300" r:id="rId1"/>
  <headerFooter alignWithMargins="0"/>
  <rowBreaks count="2" manualBreakCount="2">
    <brk id="26" max="11" man="1"/>
    <brk id="4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8"/>
  <sheetViews>
    <sheetView topLeftCell="A34" workbookViewId="0">
      <selection activeCell="B84" sqref="B84"/>
    </sheetView>
  </sheetViews>
  <sheetFormatPr defaultRowHeight="14" x14ac:dyDescent="0.25"/>
  <cols>
    <col min="1" max="1" width="5.4140625" style="13" customWidth="1"/>
    <col min="2" max="2" width="21" style="14" customWidth="1"/>
    <col min="3" max="3" width="15.4140625" bestFit="1" customWidth="1"/>
  </cols>
  <sheetData>
    <row r="1" spans="1:2" ht="27.75" customHeight="1" x14ac:dyDescent="0.25">
      <c r="A1" s="387" t="s">
        <v>14</v>
      </c>
      <c r="B1" s="387"/>
    </row>
    <row r="2" spans="1:2" s="1" customFormat="1" ht="18" customHeight="1" x14ac:dyDescent="0.25">
      <c r="A2" s="11" t="s">
        <v>15</v>
      </c>
      <c r="B2" s="12" t="s">
        <v>16</v>
      </c>
    </row>
    <row r="3" spans="1:2" x14ac:dyDescent="0.25">
      <c r="A3" s="13">
        <v>1</v>
      </c>
      <c r="B3" s="14">
        <f t="shared" ref="B3:B34" si="0">(1-POWER((1+5/1200),A3*(-1)))/(5/1200)</f>
        <v>0.99585062240663547</v>
      </c>
    </row>
    <row r="4" spans="1:2" x14ac:dyDescent="0.25">
      <c r="A4" s="13">
        <v>2</v>
      </c>
      <c r="B4" s="14">
        <f t="shared" si="0"/>
        <v>1.9875690845543481</v>
      </c>
    </row>
    <row r="5" spans="1:2" x14ac:dyDescent="0.25">
      <c r="A5" s="13">
        <v>3</v>
      </c>
      <c r="B5" s="14">
        <f t="shared" si="0"/>
        <v>2.9751725323362965</v>
      </c>
    </row>
    <row r="6" spans="1:2" x14ac:dyDescent="0.25">
      <c r="A6" s="13">
        <v>4</v>
      </c>
      <c r="B6" s="14">
        <f t="shared" si="0"/>
        <v>3.9586780405008692</v>
      </c>
    </row>
    <row r="7" spans="1:2" x14ac:dyDescent="0.25">
      <c r="A7" s="13">
        <v>5</v>
      </c>
      <c r="B7" s="14">
        <f t="shared" si="0"/>
        <v>4.9381026129468886</v>
      </c>
    </row>
    <row r="8" spans="1:2" x14ac:dyDescent="0.25">
      <c r="A8" s="13">
        <v>6</v>
      </c>
      <c r="B8" s="14">
        <f t="shared" si="0"/>
        <v>5.9134631830176687</v>
      </c>
    </row>
    <row r="9" spans="1:2" x14ac:dyDescent="0.25">
      <c r="A9" s="13">
        <v>7</v>
      </c>
      <c r="B9" s="14">
        <f t="shared" si="0"/>
        <v>6.8847766137935817</v>
      </c>
    </row>
    <row r="10" spans="1:2" x14ac:dyDescent="0.25">
      <c r="A10" s="13">
        <v>8</v>
      </c>
      <c r="B10" s="14">
        <f t="shared" si="0"/>
        <v>7.8520596983836111</v>
      </c>
    </row>
    <row r="11" spans="1:2" x14ac:dyDescent="0.25">
      <c r="A11" s="13">
        <v>9</v>
      </c>
      <c r="B11" s="14">
        <f t="shared" si="0"/>
        <v>8.8153291602160522</v>
      </c>
    </row>
    <row r="12" spans="1:2" x14ac:dyDescent="0.25">
      <c r="A12" s="13">
        <v>10</v>
      </c>
      <c r="B12" s="14">
        <f t="shared" si="0"/>
        <v>9.7746016533272151</v>
      </c>
    </row>
    <row r="13" spans="1:2" x14ac:dyDescent="0.25">
      <c r="A13" s="13">
        <v>11</v>
      </c>
      <c r="B13" s="14">
        <f t="shared" si="0"/>
        <v>10.729893762649487</v>
      </c>
    </row>
    <row r="14" spans="1:2" x14ac:dyDescent="0.25">
      <c r="A14" s="13">
        <v>12</v>
      </c>
      <c r="B14" s="14">
        <f t="shared" si="0"/>
        <v>11.681222004298251</v>
      </c>
    </row>
    <row r="15" spans="1:2" x14ac:dyDescent="0.25">
      <c r="A15" s="13">
        <v>13</v>
      </c>
      <c r="B15" s="14">
        <f t="shared" si="0"/>
        <v>12.628602825857147</v>
      </c>
    </row>
    <row r="16" spans="1:2" x14ac:dyDescent="0.25">
      <c r="A16" s="13">
        <v>14</v>
      </c>
      <c r="B16" s="14">
        <f t="shared" si="0"/>
        <v>13.57205260666273</v>
      </c>
    </row>
    <row r="17" spans="1:2" x14ac:dyDescent="0.25">
      <c r="A17" s="13">
        <v>15</v>
      </c>
      <c r="B17" s="14">
        <f t="shared" si="0"/>
        <v>14.511587658087439</v>
      </c>
    </row>
    <row r="18" spans="1:2" x14ac:dyDescent="0.25">
      <c r="A18" s="13">
        <v>16</v>
      </c>
      <c r="B18" s="14">
        <f t="shared" si="0"/>
        <v>15.447224223821481</v>
      </c>
    </row>
    <row r="19" spans="1:2" x14ac:dyDescent="0.25">
      <c r="A19" s="13">
        <v>17</v>
      </c>
      <c r="B19" s="14">
        <f t="shared" si="0"/>
        <v>16.378978480154178</v>
      </c>
    </row>
    <row r="20" spans="1:2" x14ac:dyDescent="0.25">
      <c r="A20" s="13">
        <v>18</v>
      </c>
      <c r="B20" s="14">
        <f t="shared" si="0"/>
        <v>17.3068665362531</v>
      </c>
    </row>
    <row r="21" spans="1:2" x14ac:dyDescent="0.25">
      <c r="A21" s="13">
        <v>19</v>
      </c>
      <c r="B21" s="14">
        <f t="shared" si="0"/>
        <v>18.230904434442945</v>
      </c>
    </row>
    <row r="22" spans="1:2" x14ac:dyDescent="0.25">
      <c r="A22" s="13">
        <v>20</v>
      </c>
      <c r="B22" s="14">
        <f t="shared" si="0"/>
        <v>19.151108150482614</v>
      </c>
    </row>
    <row r="23" spans="1:2" x14ac:dyDescent="0.25">
      <c r="A23" s="13">
        <v>21</v>
      </c>
      <c r="B23" s="14">
        <f t="shared" si="0"/>
        <v>20.067493593841608</v>
      </c>
    </row>
    <row r="24" spans="1:2" x14ac:dyDescent="0.25">
      <c r="A24" s="13">
        <v>22</v>
      </c>
      <c r="B24" s="14">
        <f t="shared" si="0"/>
        <v>20.980076607975011</v>
      </c>
    </row>
    <row r="25" spans="1:2" x14ac:dyDescent="0.25">
      <c r="A25" s="13">
        <v>23</v>
      </c>
      <c r="B25" s="14">
        <f t="shared" si="0"/>
        <v>21.88887297059761</v>
      </c>
    </row>
    <row r="26" spans="1:2" x14ac:dyDescent="0.25">
      <c r="A26" s="13">
        <v>24</v>
      </c>
      <c r="B26" s="14">
        <f t="shared" si="0"/>
        <v>22.793898393956084</v>
      </c>
    </row>
    <row r="27" spans="1:2" x14ac:dyDescent="0.25">
      <c r="A27" s="13">
        <v>25</v>
      </c>
      <c r="B27" s="14">
        <f t="shared" si="0"/>
        <v>23.695168525101469</v>
      </c>
    </row>
    <row r="28" spans="1:2" x14ac:dyDescent="0.25">
      <c r="A28" s="13">
        <v>26</v>
      </c>
      <c r="B28" s="14">
        <f t="shared" si="0"/>
        <v>24.592698946159199</v>
      </c>
    </row>
    <row r="29" spans="1:2" x14ac:dyDescent="0.25">
      <c r="A29" s="13">
        <v>27</v>
      </c>
      <c r="B29" s="14">
        <f t="shared" si="0"/>
        <v>25.486505174598317</v>
      </c>
    </row>
    <row r="30" spans="1:2" x14ac:dyDescent="0.25">
      <c r="A30" s="13">
        <v>28</v>
      </c>
      <c r="B30" s="14">
        <f t="shared" si="0"/>
        <v>26.37660266350041</v>
      </c>
    </row>
    <row r="31" spans="1:2" x14ac:dyDescent="0.25">
      <c r="A31" s="13">
        <v>29</v>
      </c>
      <c r="B31" s="14">
        <f t="shared" si="0"/>
        <v>27.263006801826119</v>
      </c>
    </row>
    <row r="32" spans="1:2" x14ac:dyDescent="0.25">
      <c r="A32" s="13">
        <v>30</v>
      </c>
      <c r="B32" s="14">
        <f t="shared" si="0"/>
        <v>28.145732914681609</v>
      </c>
    </row>
    <row r="33" spans="1:2" x14ac:dyDescent="0.25">
      <c r="A33" s="13">
        <v>31</v>
      </c>
      <c r="B33" s="14">
        <f t="shared" si="0"/>
        <v>29.024796263583443</v>
      </c>
    </row>
    <row r="34" spans="1:2" x14ac:dyDescent="0.25">
      <c r="A34" s="13">
        <v>32</v>
      </c>
      <c r="B34" s="14">
        <f t="shared" si="0"/>
        <v>29.900212046722061</v>
      </c>
    </row>
    <row r="35" spans="1:2" x14ac:dyDescent="0.25">
      <c r="A35" s="13">
        <v>33</v>
      </c>
      <c r="B35" s="14">
        <f t="shared" ref="B35:B62" si="1">(1-POWER((1+5/1200),A35*(-1)))/(5/1200)</f>
        <v>30.7719953992253</v>
      </c>
    </row>
    <row r="36" spans="1:2" x14ac:dyDescent="0.25">
      <c r="A36" s="13">
        <v>34</v>
      </c>
      <c r="B36" s="14">
        <f t="shared" si="1"/>
        <v>31.640161393419355</v>
      </c>
    </row>
    <row r="37" spans="1:2" x14ac:dyDescent="0.25">
      <c r="A37" s="13">
        <v>35</v>
      </c>
      <c r="B37" s="14">
        <f t="shared" si="1"/>
        <v>32.504725039089848</v>
      </c>
    </row>
    <row r="38" spans="1:2" x14ac:dyDescent="0.25">
      <c r="A38" s="13">
        <v>36</v>
      </c>
      <c r="B38" s="14">
        <f t="shared" si="1"/>
        <v>33.365701283740904</v>
      </c>
    </row>
    <row r="39" spans="1:2" x14ac:dyDescent="0.25">
      <c r="A39" s="13">
        <v>37</v>
      </c>
      <c r="B39" s="14">
        <f t="shared" si="1"/>
        <v>34.223105012853992</v>
      </c>
    </row>
    <row r="40" spans="1:2" x14ac:dyDescent="0.25">
      <c r="A40" s="13">
        <v>38</v>
      </c>
      <c r="B40" s="14">
        <f t="shared" si="1"/>
        <v>35.076951050145091</v>
      </c>
    </row>
    <row r="41" spans="1:2" x14ac:dyDescent="0.25">
      <c r="A41" s="13">
        <v>39</v>
      </c>
      <c r="B41" s="14">
        <f t="shared" si="1"/>
        <v>35.927254157820848</v>
      </c>
    </row>
    <row r="42" spans="1:2" x14ac:dyDescent="0.25">
      <c r="A42" s="13">
        <v>40</v>
      </c>
      <c r="B42" s="14">
        <f t="shared" si="1"/>
        <v>36.774029036834015</v>
      </c>
    </row>
    <row r="43" spans="1:2" x14ac:dyDescent="0.25">
      <c r="A43" s="13">
        <v>41</v>
      </c>
      <c r="B43" s="14">
        <f t="shared" si="1"/>
        <v>37.617290327137603</v>
      </c>
    </row>
    <row r="44" spans="1:2" x14ac:dyDescent="0.25">
      <c r="A44" s="13">
        <v>42</v>
      </c>
      <c r="B44" s="14">
        <f t="shared" si="1"/>
        <v>38.457052607937932</v>
      </c>
    </row>
    <row r="45" spans="1:2" x14ac:dyDescent="0.25">
      <c r="A45" s="13">
        <v>43</v>
      </c>
      <c r="B45" s="14">
        <f t="shared" si="1"/>
        <v>39.293330397946441</v>
      </c>
    </row>
    <row r="46" spans="1:2" x14ac:dyDescent="0.25">
      <c r="A46" s="13">
        <v>44</v>
      </c>
      <c r="B46" s="14">
        <f t="shared" si="1"/>
        <v>40.126138155631324</v>
      </c>
    </row>
    <row r="47" spans="1:2" x14ac:dyDescent="0.25">
      <c r="A47" s="13">
        <v>45</v>
      </c>
      <c r="B47" s="14">
        <f t="shared" si="1"/>
        <v>40.955490279466851</v>
      </c>
    </row>
    <row r="48" spans="1:2" x14ac:dyDescent="0.25">
      <c r="A48" s="13">
        <v>46</v>
      </c>
      <c r="B48" s="14">
        <f t="shared" si="1"/>
        <v>41.781401108182763</v>
      </c>
    </row>
    <row r="49" spans="1:3" x14ac:dyDescent="0.25">
      <c r="A49" s="13">
        <v>47</v>
      </c>
      <c r="B49" s="14">
        <f t="shared" si="1"/>
        <v>42.603884921011954</v>
      </c>
    </row>
    <row r="50" spans="1:3" x14ac:dyDescent="0.25">
      <c r="A50" s="13">
        <v>48</v>
      </c>
      <c r="B50" s="14">
        <f t="shared" si="1"/>
        <v>43.422955937937182</v>
      </c>
    </row>
    <row r="51" spans="1:3" x14ac:dyDescent="0.25">
      <c r="A51" s="13">
        <v>49</v>
      </c>
      <c r="B51" s="14">
        <f t="shared" si="1"/>
        <v>44.238628319937433</v>
      </c>
    </row>
    <row r="52" spans="1:3" x14ac:dyDescent="0.25">
      <c r="A52" s="13">
        <v>50</v>
      </c>
      <c r="B52" s="14">
        <f t="shared" si="1"/>
        <v>45.050916169232273</v>
      </c>
    </row>
    <row r="53" spans="1:3" x14ac:dyDescent="0.25">
      <c r="A53" s="13">
        <v>51</v>
      </c>
      <c r="B53" s="14">
        <f t="shared" si="1"/>
        <v>45.859833529525943</v>
      </c>
    </row>
    <row r="54" spans="1:3" x14ac:dyDescent="0.25">
      <c r="A54" s="13">
        <v>52</v>
      </c>
      <c r="B54" s="14">
        <f t="shared" si="1"/>
        <v>46.665394386249936</v>
      </c>
    </row>
    <row r="55" spans="1:3" x14ac:dyDescent="0.25">
      <c r="A55" s="13">
        <v>53</v>
      </c>
      <c r="B55" s="14">
        <f t="shared" si="1"/>
        <v>47.467612666804904</v>
      </c>
    </row>
    <row r="56" spans="1:3" x14ac:dyDescent="0.25">
      <c r="A56" s="13">
        <v>54</v>
      </c>
      <c r="B56" s="14">
        <f t="shared" si="1"/>
        <v>48.266502240801564</v>
      </c>
    </row>
    <row r="57" spans="1:3" x14ac:dyDescent="0.25">
      <c r="A57" s="13">
        <v>55</v>
      </c>
      <c r="B57" s="14">
        <f t="shared" si="1"/>
        <v>49.062076920300363</v>
      </c>
    </row>
    <row r="58" spans="1:3" x14ac:dyDescent="0.25">
      <c r="A58" s="13">
        <v>56</v>
      </c>
      <c r="B58" s="14">
        <f t="shared" si="1"/>
        <v>49.854350460050114</v>
      </c>
    </row>
    <row r="59" spans="1:3" x14ac:dyDescent="0.25">
      <c r="A59" s="13">
        <v>57</v>
      </c>
      <c r="B59" s="14">
        <f>(1-POWER((1+5/1200),A59*(-1)))/(5/1200)</f>
        <v>50.643336557726208</v>
      </c>
      <c r="C59" s="41"/>
    </row>
    <row r="60" spans="1:3" x14ac:dyDescent="0.25">
      <c r="A60" s="13">
        <v>58</v>
      </c>
      <c r="B60" s="14">
        <f t="shared" si="1"/>
        <v>51.429048854167235</v>
      </c>
    </row>
    <row r="61" spans="1:3" x14ac:dyDescent="0.25">
      <c r="A61" s="13">
        <v>59</v>
      </c>
      <c r="B61" s="14">
        <f t="shared" si="1"/>
        <v>52.211500933610488</v>
      </c>
    </row>
    <row r="62" spans="1:3" x14ac:dyDescent="0.25">
      <c r="A62" s="13">
        <v>60</v>
      </c>
      <c r="B62" s="14">
        <f t="shared" si="1"/>
        <v>52.990706323927469</v>
      </c>
    </row>
    <row r="98" spans="1:2" x14ac:dyDescent="0.25">
      <c r="A98" s="15"/>
      <c r="B98" s="16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변제예정액표(1)</vt:lpstr>
      <vt:lpstr>변제예정액표(2)</vt:lpstr>
      <vt:lpstr>라이프니쯔</vt:lpstr>
      <vt:lpstr>'변제예정액표(1)'!Print_Area</vt:lpstr>
      <vt:lpstr>'변제예정액표(2)'!Print_Area</vt:lpstr>
    </vt:vector>
  </TitlesOfParts>
  <Company>법원행정처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M2721</dc:creator>
  <cp:lastModifiedBy>User</cp:lastModifiedBy>
  <cp:lastPrinted>2012-03-13T08:00:31Z</cp:lastPrinted>
  <dcterms:created xsi:type="dcterms:W3CDTF">2004-11-23T04:51:37Z</dcterms:created>
  <dcterms:modified xsi:type="dcterms:W3CDTF">2024-09-06T04:31:47Z</dcterms:modified>
</cp:coreProperties>
</file>